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002303\Documents\attività di segreteria\Dipartimento\Contenuti Server\Varie\Regolamenti Accessi\"/>
    </mc:Choice>
  </mc:AlternateContent>
  <xr:revisionPtr revIDLastSave="0" documentId="13_ncr:1_{19B006EA-B240-4ACA-80A1-0F77C677BCCC}" xr6:coauthVersionLast="36" xr6:coauthVersionMax="36" xr10:uidLastSave="{00000000-0000-0000-0000-000000000000}"/>
  <bookViews>
    <workbookView xWindow="0" yWindow="0" windowWidth="28800" windowHeight="11490" xr2:uid="{00000000-000D-0000-FFFF-FFFF00000000}"/>
  </bookViews>
  <sheets>
    <sheet name="Form" sheetId="2" r:id="rId1"/>
    <sheet name="capture velocity" sheetId="3" r:id="rId2"/>
  </sheets>
  <calcPr calcId="191029"/>
</workbook>
</file>

<file path=xl/calcChain.xml><?xml version="1.0" encoding="utf-8"?>
<calcChain xmlns="http://schemas.openxmlformats.org/spreadsheetml/2006/main">
  <c r="I52" i="2" l="1"/>
  <c r="B54" i="2" s="1"/>
  <c r="I51" i="2"/>
  <c r="D54" i="2" s="1"/>
  <c r="C54" i="2" l="1"/>
  <c r="L32" i="2"/>
  <c r="M32" i="2"/>
  <c r="N32" i="2"/>
  <c r="O32" i="2"/>
  <c r="P32" i="2"/>
  <c r="L31" i="2"/>
  <c r="M31" i="2"/>
  <c r="N31" i="2"/>
  <c r="O31" i="2"/>
  <c r="P31" i="2"/>
  <c r="K32" i="2"/>
  <c r="K31" i="2"/>
  <c r="K23" i="2"/>
  <c r="K24" i="2"/>
  <c r="L23" i="2"/>
  <c r="M23" i="2"/>
  <c r="N23" i="2"/>
  <c r="O23" i="2"/>
  <c r="P23" i="2"/>
  <c r="L24" i="2"/>
  <c r="M24" i="2"/>
  <c r="N24" i="2"/>
  <c r="O24" i="2"/>
  <c r="P24" i="2"/>
  <c r="L15" i="2"/>
  <c r="M15" i="2"/>
  <c r="N15" i="2"/>
  <c r="O15" i="2"/>
  <c r="P15" i="2"/>
  <c r="L14" i="2"/>
  <c r="M14" i="2"/>
  <c r="N14" i="2"/>
  <c r="O14" i="2"/>
  <c r="P14" i="2"/>
  <c r="K15" i="2"/>
  <c r="K14" i="2"/>
  <c r="I76" i="2"/>
  <c r="F72" i="2" s="1"/>
  <c r="I65" i="2"/>
  <c r="A57" i="2" s="1"/>
  <c r="I63" i="2"/>
  <c r="L19" i="2"/>
  <c r="M19" i="2"/>
  <c r="N19" i="2"/>
  <c r="O19" i="2"/>
  <c r="P19" i="2"/>
  <c r="K19" i="2"/>
  <c r="L18" i="2"/>
  <c r="M18" i="2"/>
  <c r="N18" i="2"/>
  <c r="O18" i="2"/>
  <c r="P18" i="2"/>
  <c r="K18" i="2"/>
  <c r="L28" i="2"/>
  <c r="M28" i="2"/>
  <c r="N28" i="2"/>
  <c r="O28" i="2"/>
  <c r="P28" i="2"/>
  <c r="K28" i="2"/>
  <c r="L27" i="2"/>
  <c r="M27" i="2"/>
  <c r="N27" i="2"/>
  <c r="O27" i="2"/>
  <c r="P27" i="2"/>
  <c r="K27" i="2"/>
  <c r="L9" i="2"/>
  <c r="M9" i="2"/>
  <c r="N9" i="2"/>
  <c r="O9" i="2"/>
  <c r="P9" i="2"/>
  <c r="K9" i="2"/>
  <c r="L8" i="2"/>
  <c r="M8" i="2"/>
  <c r="N8" i="2"/>
  <c r="O8" i="2"/>
  <c r="P8" i="2"/>
  <c r="K8" i="2"/>
  <c r="L5" i="2"/>
  <c r="M5" i="2"/>
  <c r="N5" i="2"/>
  <c r="O5" i="2"/>
  <c r="P5" i="2"/>
  <c r="K5" i="2"/>
  <c r="L4" i="2"/>
  <c r="M4" i="2"/>
  <c r="N4" i="2"/>
  <c r="O4" i="2"/>
  <c r="P4" i="2"/>
  <c r="K4" i="2"/>
  <c r="I71" i="2"/>
  <c r="L22" i="2"/>
  <c r="M22" i="2"/>
  <c r="N22" i="2"/>
  <c r="O22" i="2"/>
  <c r="P22" i="2"/>
  <c r="K22" i="2"/>
  <c r="L21" i="2"/>
  <c r="M21" i="2"/>
  <c r="N21" i="2"/>
  <c r="O21" i="2"/>
  <c r="P21" i="2"/>
  <c r="K21" i="2"/>
  <c r="I93" i="2"/>
  <c r="A87" i="2" s="1"/>
  <c r="I85" i="2"/>
  <c r="J84" i="2" s="1"/>
  <c r="I84" i="2"/>
  <c r="A79" i="2" s="1"/>
  <c r="I73" i="2"/>
  <c r="I74" i="2"/>
  <c r="I44" i="2"/>
  <c r="I45" i="2"/>
  <c r="J44" i="2" s="1"/>
  <c r="I30" i="2"/>
  <c r="J29" i="2" s="1"/>
  <c r="I26" i="2"/>
  <c r="J25" i="2" s="1"/>
  <c r="I38" i="2"/>
  <c r="J37" i="2" s="1"/>
  <c r="I37" i="2"/>
  <c r="D95" i="2" s="1"/>
  <c r="I34" i="2"/>
  <c r="J33" i="2" s="1"/>
  <c r="I33" i="2"/>
  <c r="I25" i="2"/>
  <c r="I29" i="2"/>
  <c r="I18" i="2"/>
  <c r="I59" i="2"/>
  <c r="I70" i="2"/>
  <c r="I69" i="2"/>
  <c r="I68" i="2"/>
  <c r="I64" i="2"/>
  <c r="I62" i="2"/>
  <c r="I61" i="2"/>
  <c r="I60" i="2"/>
  <c r="A40" i="2" l="1"/>
  <c r="A95" i="2"/>
  <c r="Q32" i="2"/>
  <c r="J72" i="2"/>
  <c r="I39" i="2"/>
  <c r="Q18" i="2"/>
  <c r="E19" i="2" s="1"/>
  <c r="Q24" i="2"/>
  <c r="I94" i="2"/>
  <c r="J93" i="2" s="1"/>
  <c r="J67" i="2"/>
  <c r="B95" i="2"/>
  <c r="I40" i="2"/>
  <c r="A20" i="2" s="1"/>
  <c r="C95" i="2"/>
  <c r="Q5" i="2"/>
  <c r="F119" i="2" s="1"/>
  <c r="Q9" i="2"/>
  <c r="C3" i="2" s="1"/>
  <c r="Q19" i="2"/>
  <c r="Q22" i="2"/>
  <c r="Q15" i="2"/>
  <c r="A115" i="2" s="1"/>
  <c r="Q28" i="2"/>
  <c r="F41" i="2" l="1"/>
  <c r="B119" i="2"/>
  <c r="D115" i="2"/>
  <c r="D119" i="2"/>
  <c r="F115" i="2"/>
  <c r="C119" i="2"/>
  <c r="A112" i="2"/>
  <c r="F106" i="2"/>
  <c r="A111" i="2"/>
  <c r="A110" i="2"/>
  <c r="F78" i="2"/>
  <c r="F58" i="2"/>
  <c r="F98" i="2"/>
  <c r="F81" i="2"/>
  <c r="J54" i="2"/>
  <c r="A109" i="2"/>
  <c r="F89" i="2"/>
  <c r="J76" i="2"/>
  <c r="A113" i="2"/>
  <c r="J55" i="2"/>
  <c r="I99" i="2" s="1"/>
  <c r="J40" i="2"/>
  <c r="E95" i="2"/>
  <c r="E20" i="2"/>
  <c r="A47" i="2" l="1"/>
  <c r="F47" i="2"/>
  <c r="F96" i="2"/>
  <c r="I96" i="2" s="1"/>
  <c r="F99" i="2"/>
  <c r="F101" i="2" s="1"/>
  <c r="A114" i="2"/>
  <c r="B110" i="2" s="1"/>
  <c r="K54" i="2"/>
  <c r="I101" i="2"/>
  <c r="B109" i="2" l="1"/>
  <c r="B113" i="2"/>
  <c r="B112" i="2"/>
  <c r="B111" i="2"/>
  <c r="F107" i="2"/>
  <c r="F103" i="2"/>
  <c r="F102" i="2"/>
  <c r="F100" i="2"/>
  <c r="B114" i="2" l="1"/>
  <c r="F112" i="2" s="1"/>
  <c r="F104" i="2"/>
  <c r="F116" i="2" s="1"/>
  <c r="I116" i="2" l="1"/>
  <c r="F113" i="2"/>
  <c r="F109" i="2"/>
  <c r="F110" i="2"/>
  <c r="F111" i="2"/>
  <c r="F114" i="2" l="1"/>
  <c r="F117" i="2" s="1"/>
  <c r="I117" i="2" l="1"/>
  <c r="I118" i="2" s="1"/>
  <c r="F118" i="2" s="1"/>
  <c r="F120" i="2"/>
  <c r="E116" i="2" s="1"/>
  <c r="E118" i="2" l="1"/>
  <c r="E117" i="2"/>
</calcChain>
</file>

<file path=xl/sharedStrings.xml><?xml version="1.0" encoding="utf-8"?>
<sst xmlns="http://schemas.openxmlformats.org/spreadsheetml/2006/main" count="251" uniqueCount="207">
  <si>
    <t>R22</t>
  </si>
  <si>
    <t>R36</t>
  </si>
  <si>
    <t>R38</t>
  </si>
  <si>
    <t>R66</t>
  </si>
  <si>
    <r>
      <t>10 &lt;</t>
    </r>
    <r>
      <rPr>
        <sz val="11"/>
        <color indexed="8"/>
        <rFont val="Calibri"/>
        <family val="2"/>
      </rPr>
      <t xml:space="preserve"> m  ≤ 100</t>
    </r>
  </si>
  <si>
    <r>
      <t>1 &lt;</t>
    </r>
    <r>
      <rPr>
        <sz val="11"/>
        <color indexed="8"/>
        <rFont val="Calibri"/>
        <family val="2"/>
      </rPr>
      <t xml:space="preserve"> m  ≤ 10</t>
    </r>
  </si>
  <si>
    <r>
      <t>0,1 &lt;</t>
    </r>
    <r>
      <rPr>
        <sz val="11"/>
        <color indexed="8"/>
        <rFont val="Calibri"/>
        <family val="2"/>
      </rPr>
      <t xml:space="preserve"> m  ≤ 1</t>
    </r>
  </si>
  <si>
    <r>
      <rPr>
        <sz val="11"/>
        <color indexed="8"/>
        <rFont val="Calibri"/>
        <family val="2"/>
      </rPr>
      <t>m ≤</t>
    </r>
    <r>
      <rPr>
        <sz val="11"/>
        <color theme="1"/>
        <rFont val="Calibri"/>
        <family val="2"/>
        <scheme val="minor"/>
      </rPr>
      <t xml:space="preserve">  0,1</t>
    </r>
  </si>
  <si>
    <t>Gas</t>
  </si>
  <si>
    <t>Possibilità di contatto cutaneo</t>
  </si>
  <si>
    <t xml:space="preserve">Indici di gravità </t>
  </si>
  <si>
    <t>Verifica sensibilizzanti</t>
  </si>
  <si>
    <t>Verifica cancerogeni e/o mutageni</t>
  </si>
  <si>
    <t>H302</t>
  </si>
  <si>
    <t>H319</t>
  </si>
  <si>
    <t>H315</t>
  </si>
  <si>
    <t>EUH066</t>
  </si>
  <si>
    <t>H301</t>
  </si>
  <si>
    <t>H312</t>
  </si>
  <si>
    <t>H317</t>
  </si>
  <si>
    <t>H318</t>
  </si>
  <si>
    <t>H332</t>
  </si>
  <si>
    <t>H335</t>
  </si>
  <si>
    <t>H336</t>
  </si>
  <si>
    <t>H300</t>
  </si>
  <si>
    <t>H304</t>
  </si>
  <si>
    <t>H311</t>
  </si>
  <si>
    <t>H314</t>
  </si>
  <si>
    <t>H331</t>
  </si>
  <si>
    <t>H334</t>
  </si>
  <si>
    <t>EUH070</t>
  </si>
  <si>
    <t>EUH071</t>
  </si>
  <si>
    <t>H310</t>
  </si>
  <si>
    <t>H330</t>
  </si>
  <si>
    <t>H361</t>
  </si>
  <si>
    <t>H362</t>
  </si>
  <si>
    <t>H371</t>
  </si>
  <si>
    <t>H373</t>
  </si>
  <si>
    <t>H341</t>
  </si>
  <si>
    <t>H351</t>
  </si>
  <si>
    <t>H360</t>
  </si>
  <si>
    <t>H370</t>
  </si>
  <si>
    <t>H372</t>
  </si>
  <si>
    <r>
      <t>100 &lt;</t>
    </r>
    <r>
      <rPr>
        <sz val="11"/>
        <color indexed="8"/>
        <rFont val="Calibri"/>
        <family val="2"/>
      </rPr>
      <t xml:space="preserve"> m  </t>
    </r>
  </si>
  <si>
    <t>ENTITA' DI ESPOSIZIONE EFFETTIVA</t>
  </si>
  <si>
    <t>inalatorio</t>
  </si>
  <si>
    <t>RISCHIO INALATORIO</t>
  </si>
  <si>
    <t>RISCHIO CUTANEO</t>
  </si>
  <si>
    <t>cutaneo</t>
  </si>
  <si>
    <t>indice di dose cutanea</t>
  </si>
  <si>
    <t>indice di esposizione cutanea</t>
  </si>
  <si>
    <t>Durata</t>
  </si>
  <si>
    <t>INDICE ESPOSIZIONE INALATORIA</t>
  </si>
  <si>
    <t>INDICE DOSE CUTANEA</t>
  </si>
  <si>
    <t>Quantità</t>
  </si>
  <si>
    <t>INDICE ESPOSIZIONE CUTANEA</t>
  </si>
  <si>
    <t>Dose cutanea</t>
  </si>
  <si>
    <t>Pc</t>
  </si>
  <si>
    <t>Esposizione cutanea</t>
  </si>
  <si>
    <t>inalatorio/cutaneo</t>
  </si>
  <si>
    <t>CUT OFF</t>
  </si>
  <si>
    <r>
      <t xml:space="preserve">Verifica </t>
    </r>
    <r>
      <rPr>
        <sz val="11"/>
        <rFont val="Calibri"/>
        <family val="2"/>
      </rPr>
      <t>agenti teratogeni</t>
    </r>
  </si>
  <si>
    <t xml:space="preserve"> </t>
  </si>
  <si>
    <t>H200</t>
  </si>
  <si>
    <t>H201</t>
  </si>
  <si>
    <t>H202</t>
  </si>
  <si>
    <t>H203</t>
  </si>
  <si>
    <t>H204</t>
  </si>
  <si>
    <t>H205</t>
  </si>
  <si>
    <t>H220</t>
  </si>
  <si>
    <t>H221</t>
  </si>
  <si>
    <t>H222</t>
  </si>
  <si>
    <t>H223</t>
  </si>
  <si>
    <t>H224</t>
  </si>
  <si>
    <t>H225</t>
  </si>
  <si>
    <t>H226</t>
  </si>
  <si>
    <t>H228</t>
  </si>
  <si>
    <t>H240</t>
  </si>
  <si>
    <t>H241</t>
  </si>
  <si>
    <t>H242</t>
  </si>
  <si>
    <t>H250</t>
  </si>
  <si>
    <t>H251</t>
  </si>
  <si>
    <t>H252</t>
  </si>
  <si>
    <t>H260</t>
  </si>
  <si>
    <t>H261</t>
  </si>
  <si>
    <t>H270</t>
  </si>
  <si>
    <t>H271</t>
  </si>
  <si>
    <t>H272</t>
  </si>
  <si>
    <t>H280</t>
  </si>
  <si>
    <t>H281</t>
  </si>
  <si>
    <t>H290</t>
  </si>
  <si>
    <t>H400</t>
  </si>
  <si>
    <t>H410</t>
  </si>
  <si>
    <t>H411</t>
  </si>
  <si>
    <t>H412</t>
  </si>
  <si>
    <t>H413</t>
  </si>
  <si>
    <t>H420</t>
  </si>
  <si>
    <t>EUH001</t>
  </si>
  <si>
    <t>EUH006</t>
  </si>
  <si>
    <t>EUH014</t>
  </si>
  <si>
    <t>EUH018</t>
  </si>
  <si>
    <t>EUH019</t>
  </si>
  <si>
    <t>EUH044</t>
  </si>
  <si>
    <t>EUH029</t>
  </si>
  <si>
    <t>EUH031</t>
  </si>
  <si>
    <t>EUH032</t>
  </si>
  <si>
    <t>EUH059</t>
  </si>
  <si>
    <t>gravi'</t>
  </si>
  <si>
    <t>grave'</t>
  </si>
  <si>
    <t>Hazardous Chemical Risk Assessment Form</t>
  </si>
  <si>
    <t>Date</t>
  </si>
  <si>
    <t>Surname</t>
  </si>
  <si>
    <t>Name</t>
  </si>
  <si>
    <t>Person in charge of teaching and research activities</t>
  </si>
  <si>
    <t>Laboratory</t>
  </si>
  <si>
    <t>Person in charge of the laboratory</t>
  </si>
  <si>
    <t>Product name</t>
  </si>
  <si>
    <t>Process description</t>
  </si>
  <si>
    <t>CAS #</t>
  </si>
  <si>
    <t>Write H phrases</t>
  </si>
  <si>
    <t>EXPOSURE TIME</t>
  </si>
  <si>
    <t>Fill in just the grey boxes</t>
  </si>
  <si>
    <t>DAILY exposure</t>
  </si>
  <si>
    <t>WEEKLY exposure</t>
  </si>
  <si>
    <t>ANNUAL exposure</t>
  </si>
  <si>
    <t>t &lt; 30 mins</t>
  </si>
  <si>
    <r>
      <t xml:space="preserve">30 mins </t>
    </r>
    <r>
      <rPr>
        <sz val="9"/>
        <color indexed="8"/>
        <rFont val="Calibri"/>
        <family val="2"/>
      </rPr>
      <t>≤ t &lt; 2 hrs</t>
    </r>
  </si>
  <si>
    <r>
      <t xml:space="preserve">2 hrs </t>
    </r>
    <r>
      <rPr>
        <sz val="9"/>
        <color indexed="8"/>
        <rFont val="Calibri"/>
        <family val="2"/>
      </rPr>
      <t>≤ t &lt; 4 hrs</t>
    </r>
  </si>
  <si>
    <r>
      <t xml:space="preserve">4 hrs  </t>
    </r>
    <r>
      <rPr>
        <sz val="9"/>
        <color indexed="8"/>
        <rFont val="Calibri"/>
        <family val="2"/>
      </rPr>
      <t xml:space="preserve">&lt; t </t>
    </r>
  </si>
  <si>
    <t>t &lt; 4 hrs</t>
  </si>
  <si>
    <r>
      <t xml:space="preserve">4 hrs </t>
    </r>
    <r>
      <rPr>
        <sz val="9"/>
        <color indexed="8"/>
        <rFont val="Calibri"/>
        <family val="2"/>
      </rPr>
      <t>≤  t &lt; 10 hrs</t>
    </r>
  </si>
  <si>
    <r>
      <t xml:space="preserve">1 day ≤ </t>
    </r>
    <r>
      <rPr>
        <sz val="9"/>
        <color indexed="8"/>
        <rFont val="Calibri"/>
        <family val="2"/>
      </rPr>
      <t xml:space="preserve"> t &lt; 3 days</t>
    </r>
  </si>
  <si>
    <r>
      <t xml:space="preserve">3 days </t>
    </r>
    <r>
      <rPr>
        <sz val="9"/>
        <color indexed="8"/>
        <rFont val="Calibri"/>
        <family val="2"/>
      </rPr>
      <t xml:space="preserve">&lt; t </t>
    </r>
  </si>
  <si>
    <t>t &lt; 2 days</t>
  </si>
  <si>
    <r>
      <t xml:space="preserve">2 days </t>
    </r>
    <r>
      <rPr>
        <sz val="9"/>
        <color indexed="8"/>
        <rFont val="Calibri"/>
        <family val="2"/>
      </rPr>
      <t>≤  t &lt; 6 days</t>
    </r>
  </si>
  <si>
    <r>
      <t xml:space="preserve">6 days ≤ </t>
    </r>
    <r>
      <rPr>
        <sz val="9"/>
        <color indexed="8"/>
        <rFont val="Calibri"/>
        <family val="2"/>
      </rPr>
      <t xml:space="preserve"> t &lt; 15 days</t>
    </r>
  </si>
  <si>
    <r>
      <t xml:space="preserve">15 days </t>
    </r>
    <r>
      <rPr>
        <sz val="9"/>
        <color indexed="8"/>
        <rFont val="Calibri"/>
        <family val="2"/>
      </rPr>
      <t xml:space="preserve">&lt; t </t>
    </r>
  </si>
  <si>
    <t>t &lt; 20 days</t>
  </si>
  <si>
    <r>
      <t xml:space="preserve">20 days </t>
    </r>
    <r>
      <rPr>
        <sz val="9"/>
        <color indexed="8"/>
        <rFont val="Calibri"/>
        <family val="2"/>
      </rPr>
      <t>≤  t &lt; 2 months</t>
    </r>
  </si>
  <si>
    <r>
      <t xml:space="preserve">2 months ≤ </t>
    </r>
    <r>
      <rPr>
        <sz val="9"/>
        <color indexed="8"/>
        <rFont val="Calibri"/>
        <family val="2"/>
      </rPr>
      <t xml:space="preserve"> t &lt; 5 months</t>
    </r>
  </si>
  <si>
    <r>
      <t>5 months</t>
    </r>
    <r>
      <rPr>
        <sz val="9"/>
        <color indexed="8"/>
        <rFont val="Calibri"/>
        <family val="2"/>
      </rPr>
      <t xml:space="preserve">&lt; t </t>
    </r>
  </si>
  <si>
    <t xml:space="preserve">Mass [kg] or volume [l] of the product  that you daily use </t>
  </si>
  <si>
    <t xml:space="preserve"> Physical and chemical properties</t>
  </si>
  <si>
    <t>Liquid</t>
  </si>
  <si>
    <t>Solid</t>
  </si>
  <si>
    <t>fine powder</t>
  </si>
  <si>
    <t>unclassifiable</t>
  </si>
  <si>
    <t>Boiling point</t>
  </si>
  <si>
    <t>Process temperature</t>
  </si>
  <si>
    <t>low volatility</t>
  </si>
  <si>
    <t>high volatility</t>
  </si>
  <si>
    <t>grain or pellet</t>
  </si>
  <si>
    <t xml:space="preserve">Make your choice by inserting an X </t>
  </si>
  <si>
    <t xml:space="preserve"> Insert an X where the physical state is GAS, SOLID or unclassifiable</t>
  </si>
  <si>
    <t>coarse powder</t>
  </si>
  <si>
    <r>
      <t>Engineering controls</t>
    </r>
    <r>
      <rPr>
        <b/>
        <i/>
        <sz val="11"/>
        <color indexed="53"/>
        <rFont val="Calibri"/>
        <family val="2"/>
      </rPr>
      <t xml:space="preserve"> (make your choice by inserting an X )</t>
    </r>
  </si>
  <si>
    <t>Glove box</t>
  </si>
  <si>
    <t>Fume Hood</t>
  </si>
  <si>
    <t>Exhaust hood</t>
  </si>
  <si>
    <t>Open cycle with automatic machinery</t>
  </si>
  <si>
    <t>high pressure</t>
  </si>
  <si>
    <t>high temperature</t>
  </si>
  <si>
    <t>electrical and mechanical processes</t>
  </si>
  <si>
    <r>
      <t>Mechanical ventilation in the room  (</t>
    </r>
    <r>
      <rPr>
        <sz val="11"/>
        <rFont val="Times New Roman"/>
        <family val="1"/>
      </rPr>
      <t>≥ 5 air change per hour)</t>
    </r>
  </si>
  <si>
    <t>Skin contact: how it happens</t>
  </si>
  <si>
    <t>Skin contact: exposed area</t>
  </si>
  <si>
    <t>Hand</t>
  </si>
  <si>
    <t>Hand and forearm</t>
  </si>
  <si>
    <t>or two hands</t>
  </si>
  <si>
    <t>Small area</t>
  </si>
  <si>
    <t xml:space="preserve">Area larger than </t>
  </si>
  <si>
    <t>hand and forearm</t>
  </si>
  <si>
    <t>Immersion</t>
  </si>
  <si>
    <t>Spray</t>
  </si>
  <si>
    <t>Manual</t>
  </si>
  <si>
    <t>dispersion</t>
  </si>
  <si>
    <t>Accidental</t>
  </si>
  <si>
    <t>contact</t>
  </si>
  <si>
    <t>Contaminated</t>
  </si>
  <si>
    <t>object manipulation</t>
  </si>
  <si>
    <t>EXPOSURE TIME FACTOR</t>
  </si>
  <si>
    <t xml:space="preserve">INHALATION SEVERITY FACTOR </t>
  </si>
  <si>
    <t xml:space="preserve">CONTACT SEVERITY FACTOR </t>
  </si>
  <si>
    <t>INHALATION RISK</t>
  </si>
  <si>
    <t>SKIN CONTACT RISK</t>
  </si>
  <si>
    <t>inhalation</t>
  </si>
  <si>
    <t>risk</t>
  </si>
  <si>
    <t>level</t>
  </si>
  <si>
    <t>skin contact</t>
  </si>
  <si>
    <t>cumulative</t>
  </si>
  <si>
    <t>skin contact index</t>
  </si>
  <si>
    <t>inhalation exposure  index</t>
  </si>
  <si>
    <t>MONTHLY exposure</t>
  </si>
  <si>
    <r>
      <t xml:space="preserve">Processing conditions </t>
    </r>
    <r>
      <rPr>
        <b/>
        <i/>
        <sz val="11"/>
        <color indexed="53"/>
        <rFont val="Calibri"/>
        <family val="2"/>
      </rPr>
      <t>(make your choice by inserting an X )</t>
    </r>
    <r>
      <rPr>
        <b/>
        <sz val="11"/>
        <color indexed="53"/>
        <rFont val="Calibri"/>
        <family val="2"/>
      </rPr>
      <t>(not compulsory)</t>
    </r>
  </si>
  <si>
    <r>
      <rPr>
        <b/>
        <sz val="11"/>
        <rFont val="Calibri"/>
        <family val="2"/>
        <scheme val="minor"/>
      </rPr>
      <t>Ventilation systems</t>
    </r>
    <r>
      <rPr>
        <b/>
        <sz val="11"/>
        <color theme="9" tint="-0.249977111117893"/>
        <rFont val="Calibri"/>
        <family val="2"/>
        <scheme val="minor"/>
      </rPr>
      <t xml:space="preserve"> </t>
    </r>
    <r>
      <rPr>
        <b/>
        <i/>
        <sz val="11"/>
        <color theme="9" tint="-0.249977111117893"/>
        <rFont val="Calibri"/>
        <family val="2"/>
        <scheme val="minor"/>
      </rPr>
      <t xml:space="preserve">(make your choice by inserting an X ) </t>
    </r>
    <r>
      <rPr>
        <b/>
        <sz val="11"/>
        <color theme="9" tint="-0.249977111117893"/>
        <rFont val="Calibri"/>
        <family val="2"/>
        <scheme val="minor"/>
      </rPr>
      <t>(not compulsory)</t>
    </r>
  </si>
  <si>
    <t>Room number</t>
  </si>
  <si>
    <t>(In each box write just one H  (e.g. H302 or EUH070))</t>
  </si>
  <si>
    <t>write just the three digits following H, excluding suffix (e.g. do not write 'H361d', but just 'H361' )</t>
  </si>
  <si>
    <t>Choose just the most typical duration of exposure (daily, weekly, monthly or annual)</t>
  </si>
  <si>
    <t xml:space="preserve">and, for this duration, make your choice by inserting an X </t>
  </si>
  <si>
    <t xml:space="preserve"> if the product is LIQUID, write boiling point and process temperature value  [°C] (e.g. 50)</t>
  </si>
  <si>
    <t>medium volatility</t>
  </si>
  <si>
    <t>Process in a closed system and remote control of material loading/unloading</t>
  </si>
  <si>
    <t>Process in a confined room with vacuum ventilation and remote control of material loading/unloading</t>
  </si>
  <si>
    <t xml:space="preserve">Exhaust outlets with a capturing air velocity, matching requirements </t>
  </si>
  <si>
    <t>described in sheet 'Capture velocity'</t>
  </si>
  <si>
    <t>Attention: as it regards skin contact, imagine yourself without Personal Protective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</si>
</sst>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1"/>
      <name val="Calibri"/>
      <family val="2"/>
    </font>
    <font>
      <b/>
      <i/>
      <sz val="11"/>
      <color indexed="53"/>
      <name val="Calibri"/>
      <family val="2"/>
    </font>
    <font>
      <sz val="11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9"/>
      <color theme="9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FFC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indexed="5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14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6" borderId="1" xfId="0" applyFill="1" applyBorder="1"/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0" fillId="0" borderId="7" xfId="0" applyFont="1" applyFill="1" applyBorder="1" applyAlignment="1">
      <alignment horizontal="center" wrapText="1"/>
    </xf>
    <xf numFmtId="0" fontId="0" fillId="6" borderId="11" xfId="0" applyFill="1" applyBorder="1" applyAlignment="1">
      <alignment horizontal="center"/>
    </xf>
    <xf numFmtId="0" fontId="0" fillId="6" borderId="11" xfId="0" applyFill="1" applyBorder="1"/>
    <xf numFmtId="0" fontId="0" fillId="0" borderId="0" xfId="0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/>
      <protection hidden="1"/>
    </xf>
    <xf numFmtId="0" fontId="13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center"/>
      <protection hidden="1"/>
    </xf>
    <xf numFmtId="0" fontId="13" fillId="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2" fillId="0" borderId="0" xfId="0" applyFont="1" applyBorder="1" applyAlignment="1" applyProtection="1">
      <alignment horizontal="center"/>
      <protection hidden="1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/>
    </xf>
    <xf numFmtId="0" fontId="13" fillId="5" borderId="32" xfId="0" applyFont="1" applyFill="1" applyBorder="1" applyAlignment="1" applyProtection="1">
      <alignment horizontal="center"/>
      <protection locked="0"/>
    </xf>
    <xf numFmtId="0" fontId="13" fillId="5" borderId="33" xfId="0" applyFont="1" applyFill="1" applyBorder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hidden="1"/>
    </xf>
    <xf numFmtId="0" fontId="13" fillId="5" borderId="35" xfId="0" applyFont="1" applyFill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hidden="1"/>
    </xf>
    <xf numFmtId="0" fontId="6" fillId="0" borderId="25" xfId="0" applyFont="1" applyBorder="1" applyAlignment="1" applyProtection="1">
      <alignment horizontal="center"/>
      <protection hidden="1"/>
    </xf>
    <xf numFmtId="0" fontId="6" fillId="0" borderId="26" xfId="0" applyFont="1" applyBorder="1" applyAlignment="1" applyProtection="1">
      <alignment horizontal="center"/>
      <protection hidden="1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27" xfId="0" applyFill="1" applyBorder="1" applyProtection="1"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alignment horizontal="left"/>
      <protection hidden="1"/>
    </xf>
    <xf numFmtId="0" fontId="20" fillId="0" borderId="15" xfId="0" applyFont="1" applyBorder="1" applyAlignment="1" applyProtection="1">
      <alignment horizontal="left"/>
      <protection hidden="1"/>
    </xf>
    <xf numFmtId="0" fontId="14" fillId="0" borderId="41" xfId="0" applyFont="1" applyBorder="1" applyAlignment="1" applyProtection="1">
      <alignment horizontal="center"/>
      <protection hidden="1"/>
    </xf>
    <xf numFmtId="0" fontId="14" fillId="0" borderId="32" xfId="0" applyFont="1" applyBorder="1" applyAlignment="1" applyProtection="1">
      <alignment horizontal="center"/>
      <protection hidden="1"/>
    </xf>
    <xf numFmtId="2" fontId="21" fillId="0" borderId="44" xfId="0" applyNumberFormat="1" applyFont="1" applyBorder="1" applyAlignment="1" applyProtection="1">
      <alignment horizontal="center"/>
      <protection hidden="1"/>
    </xf>
    <xf numFmtId="0" fontId="20" fillId="0" borderId="26" xfId="0" applyFont="1" applyBorder="1" applyAlignment="1" applyProtection="1">
      <alignment horizontal="left"/>
      <protection hidden="1"/>
    </xf>
    <xf numFmtId="0" fontId="7" fillId="0" borderId="26" xfId="0" applyFont="1" applyFill="1" applyBorder="1" applyAlignment="1" applyProtection="1">
      <alignment horizontal="left"/>
      <protection hidden="1"/>
    </xf>
    <xf numFmtId="0" fontId="13" fillId="4" borderId="0" xfId="0" applyFont="1" applyFill="1" applyBorder="1" applyAlignment="1">
      <alignment horizontal="center"/>
    </xf>
    <xf numFmtId="0" fontId="0" fillId="6" borderId="11" xfId="0" quotePrefix="1" applyFill="1" applyBorder="1"/>
    <xf numFmtId="0" fontId="0" fillId="0" borderId="1" xfId="0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protection locked="0"/>
    </xf>
    <xf numFmtId="0" fontId="0" fillId="0" borderId="2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0" xfId="0" applyFill="1" applyBorder="1" applyProtection="1"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0" fillId="0" borderId="26" xfId="0" applyFont="1" applyFill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13" fillId="0" borderId="20" xfId="0" applyFont="1" applyBorder="1" applyAlignment="1" applyProtection="1">
      <protection locked="0"/>
    </xf>
    <xf numFmtId="0" fontId="13" fillId="0" borderId="5" xfId="0" applyFont="1" applyBorder="1" applyAlignment="1" applyProtection="1">
      <protection locked="0"/>
    </xf>
    <xf numFmtId="0" fontId="10" fillId="0" borderId="16" xfId="0" applyFont="1" applyBorder="1" applyAlignment="1" applyProtection="1">
      <protection locked="0"/>
    </xf>
    <xf numFmtId="0" fontId="0" fillId="0" borderId="4" xfId="0" applyBorder="1" applyProtection="1">
      <protection locked="0"/>
    </xf>
    <xf numFmtId="0" fontId="25" fillId="0" borderId="16" xfId="0" applyFont="1" applyBorder="1" applyAlignment="1" applyProtection="1">
      <protection locked="0"/>
    </xf>
    <xf numFmtId="0" fontId="25" fillId="0" borderId="3" xfId="0" applyFont="1" applyBorder="1" applyAlignment="1" applyProtection="1">
      <protection locked="0"/>
    </xf>
    <xf numFmtId="0" fontId="0" fillId="0" borderId="8" xfId="0" applyBorder="1" applyProtection="1"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0" fontId="13" fillId="0" borderId="18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protection locked="0"/>
    </xf>
    <xf numFmtId="0" fontId="13" fillId="0" borderId="6" xfId="0" applyFont="1" applyFill="1" applyBorder="1" applyAlignment="1" applyProtection="1"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7" borderId="1" xfId="0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1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10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9" fillId="0" borderId="0" xfId="0" applyFont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Protection="1"/>
    <xf numFmtId="0" fontId="9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Protection="1">
      <protection hidden="1"/>
    </xf>
    <xf numFmtId="0" fontId="8" fillId="0" borderId="0" xfId="0" applyFont="1" applyFill="1" applyBorder="1" applyAlignment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23" fillId="0" borderId="19" xfId="0" applyFont="1" applyBorder="1" applyAlignment="1" applyProtection="1">
      <alignment horizontal="left" vertical="center"/>
      <protection hidden="1"/>
    </xf>
    <xf numFmtId="0" fontId="27" fillId="0" borderId="3" xfId="0" applyFont="1" applyBorder="1" applyAlignment="1" applyProtection="1">
      <alignment horizontal="left" vertical="center"/>
      <protection hidden="1"/>
    </xf>
    <xf numFmtId="0" fontId="23" fillId="0" borderId="3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center"/>
      <protection hidden="1"/>
    </xf>
    <xf numFmtId="0" fontId="23" fillId="0" borderId="18" xfId="0" applyFont="1" applyBorder="1" applyAlignment="1" applyProtection="1">
      <alignment horizontal="left" vertical="center"/>
      <protection hidden="1"/>
    </xf>
    <xf numFmtId="0" fontId="23" fillId="0" borderId="0" xfId="0" applyFont="1" applyBorder="1" applyAlignment="1" applyProtection="1">
      <alignment horizontal="left" vertical="center"/>
      <protection hidden="1"/>
    </xf>
    <xf numFmtId="0" fontId="9" fillId="0" borderId="15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protection hidden="1"/>
    </xf>
    <xf numFmtId="0" fontId="12" fillId="0" borderId="22" xfId="0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0" xfId="0" applyBorder="1" applyProtection="1">
      <protection hidden="1"/>
    </xf>
    <xf numFmtId="0" fontId="0" fillId="2" borderId="22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15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0" fillId="0" borderId="25" xfId="0" applyFill="1" applyBorder="1" applyAlignment="1" applyProtection="1">
      <alignment horizontal="center"/>
      <protection hidden="1"/>
    </xf>
    <xf numFmtId="0" fontId="0" fillId="2" borderId="26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25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25" xfId="0" applyFill="1" applyBorder="1" applyProtection="1">
      <protection hidden="1"/>
    </xf>
    <xf numFmtId="0" fontId="0" fillId="0" borderId="28" xfId="0" applyBorder="1" applyProtection="1">
      <protection hidden="1"/>
    </xf>
    <xf numFmtId="0" fontId="9" fillId="0" borderId="12" xfId="0" applyFont="1" applyBorder="1" applyAlignment="1" applyProtection="1">
      <alignment horizontal="center"/>
      <protection hidden="1"/>
    </xf>
    <xf numFmtId="0" fontId="9" fillId="0" borderId="22" xfId="0" applyFont="1" applyBorder="1" applyAlignment="1" applyProtection="1">
      <protection hidden="1"/>
    </xf>
    <xf numFmtId="0" fontId="9" fillId="0" borderId="1" xfId="0" applyFont="1" applyBorder="1" applyAlignment="1" applyProtection="1">
      <protection hidden="1"/>
    </xf>
    <xf numFmtId="0" fontId="23" fillId="0" borderId="22" xfId="0" applyFont="1" applyBorder="1" applyAlignment="1" applyProtection="1">
      <protection hidden="1"/>
    </xf>
    <xf numFmtId="0" fontId="9" fillId="0" borderId="15" xfId="0" applyFont="1" applyBorder="1" applyAlignment="1" applyProtection="1"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5" xfId="0" applyFill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protection hidden="1"/>
    </xf>
    <xf numFmtId="0" fontId="11" fillId="0" borderId="39" xfId="0" applyFont="1" applyBorder="1" applyAlignment="1" applyProtection="1">
      <protection hidden="1"/>
    </xf>
    <xf numFmtId="0" fontId="11" fillId="0" borderId="41" xfId="0" applyFont="1" applyBorder="1" applyAlignment="1" applyProtection="1">
      <protection hidden="1"/>
    </xf>
    <xf numFmtId="0" fontId="9" fillId="0" borderId="28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0" fontId="23" fillId="0" borderId="20" xfId="0" applyFont="1" applyBorder="1" applyAlignment="1" applyProtection="1">
      <protection hidden="1"/>
    </xf>
    <xf numFmtId="0" fontId="11" fillId="0" borderId="5" xfId="0" applyFont="1" applyBorder="1" applyAlignment="1" applyProtection="1">
      <alignment horizontal="left"/>
      <protection hidden="1"/>
    </xf>
    <xf numFmtId="0" fontId="9" fillId="0" borderId="5" xfId="0" applyFont="1" applyBorder="1" applyAlignment="1" applyProtection="1">
      <protection hidden="1"/>
    </xf>
    <xf numFmtId="0" fontId="11" fillId="0" borderId="35" xfId="0" applyFont="1" applyBorder="1" applyAlignment="1" applyProtection="1">
      <protection hidden="1"/>
    </xf>
    <xf numFmtId="0" fontId="9" fillId="0" borderId="35" xfId="0" applyFont="1" applyBorder="1" applyAlignment="1" applyProtection="1">
      <protection hidden="1"/>
    </xf>
    <xf numFmtId="0" fontId="9" fillId="0" borderId="18" xfId="0" applyFont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left"/>
      <protection hidden="1"/>
    </xf>
    <xf numFmtId="0" fontId="0" fillId="0" borderId="0" xfId="0" applyFont="1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0" fillId="0" borderId="2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45" xfId="0" applyFont="1" applyFill="1" applyBorder="1" applyAlignment="1" applyProtection="1">
      <alignment horizontal="center"/>
      <protection hidden="1"/>
    </xf>
    <xf numFmtId="0" fontId="0" fillId="0" borderId="36" xfId="0" applyFont="1" applyFill="1" applyBorder="1" applyAlignment="1" applyProtection="1">
      <alignment horizontal="center"/>
      <protection hidden="1"/>
    </xf>
    <xf numFmtId="0" fontId="0" fillId="0" borderId="11" xfId="0" applyFont="1" applyFill="1" applyBorder="1" applyAlignment="1" applyProtection="1">
      <alignment horizontal="center"/>
      <protection hidden="1"/>
    </xf>
    <xf numFmtId="0" fontId="0" fillId="0" borderId="37" xfId="0" applyFont="1" applyFill="1" applyBorder="1" applyAlignment="1" applyProtection="1">
      <alignment horizontal="center"/>
      <protection hidden="1"/>
    </xf>
    <xf numFmtId="0" fontId="0" fillId="0" borderId="38" xfId="0" applyFont="1" applyFill="1" applyBorder="1" applyAlignment="1" applyProtection="1">
      <alignment horizontal="center"/>
      <protection hidden="1"/>
    </xf>
    <xf numFmtId="0" fontId="0" fillId="0" borderId="30" xfId="0" applyFont="1" applyFill="1" applyBorder="1" applyAlignment="1" applyProtection="1">
      <alignment horizontal="center"/>
      <protection hidden="1"/>
    </xf>
    <xf numFmtId="0" fontId="0" fillId="0" borderId="28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11" fillId="0" borderId="40" xfId="0" applyFont="1" applyFill="1" applyBorder="1" applyAlignment="1" applyProtection="1">
      <alignment horizontal="left"/>
      <protection hidden="1"/>
    </xf>
    <xf numFmtId="0" fontId="0" fillId="0" borderId="28" xfId="0" applyFill="1" applyBorder="1" applyAlignment="1" applyProtection="1">
      <alignment horizontal="center"/>
      <protection hidden="1"/>
    </xf>
    <xf numFmtId="0" fontId="0" fillId="0" borderId="46" xfId="0" applyBorder="1" applyProtection="1"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10" fillId="0" borderId="20" xfId="0" applyFont="1" applyBorder="1" applyAlignment="1" applyProtection="1">
      <protection hidden="1"/>
    </xf>
    <xf numFmtId="0" fontId="10" fillId="0" borderId="5" xfId="0" applyFont="1" applyBorder="1" applyAlignment="1" applyProtection="1"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8" fillId="0" borderId="18" xfId="0" applyFont="1" applyBorder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13" fillId="0" borderId="6" xfId="0" applyFont="1" applyFill="1" applyBorder="1" applyAlignment="1" applyProtection="1">
      <alignment horizontal="center"/>
      <protection hidden="1"/>
    </xf>
    <xf numFmtId="0" fontId="13" fillId="0" borderId="15" xfId="0" applyFont="1" applyFill="1" applyBorder="1" applyAlignment="1" applyProtection="1">
      <alignment horizontal="center"/>
      <protection hidden="1"/>
    </xf>
    <xf numFmtId="0" fontId="11" fillId="0" borderId="18" xfId="0" applyFont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15" xfId="0" applyFont="1" applyFill="1" applyBorder="1" applyAlignment="1" applyProtection="1">
      <alignment horizontal="center"/>
      <protection hidden="1"/>
    </xf>
    <xf numFmtId="0" fontId="11" fillId="0" borderId="15" xfId="0" applyFont="1" applyFill="1" applyBorder="1" applyAlignment="1" applyProtection="1">
      <protection hidden="1"/>
    </xf>
    <xf numFmtId="0" fontId="8" fillId="0" borderId="18" xfId="0" applyFont="1" applyFill="1" applyBorder="1" applyAlignment="1" applyProtection="1">
      <protection hidden="1"/>
    </xf>
    <xf numFmtId="0" fontId="9" fillId="0" borderId="16" xfId="0" applyFont="1" applyBorder="1" applyAlignment="1" applyProtection="1">
      <protection hidden="1"/>
    </xf>
    <xf numFmtId="0" fontId="11" fillId="0" borderId="4" xfId="0" applyFont="1" applyFill="1" applyBorder="1" applyAlignment="1" applyProtection="1">
      <alignment horizontal="left"/>
      <protection hidden="1"/>
    </xf>
    <xf numFmtId="0" fontId="11" fillId="0" borderId="15" xfId="0" applyFont="1" applyFill="1" applyBorder="1" applyAlignment="1" applyProtection="1">
      <alignment horizontal="right"/>
      <protection hidden="1"/>
    </xf>
    <xf numFmtId="0" fontId="11" fillId="0" borderId="40" xfId="0" applyFont="1" applyFill="1" applyBorder="1" applyAlignment="1" applyProtection="1">
      <protection hidden="1"/>
    </xf>
    <xf numFmtId="0" fontId="9" fillId="0" borderId="28" xfId="0" applyFont="1" applyFill="1" applyBorder="1" applyAlignment="1" applyProtection="1">
      <protection hidden="1"/>
    </xf>
    <xf numFmtId="0" fontId="0" fillId="0" borderId="12" xfId="0" applyBorder="1" applyProtection="1">
      <protection hidden="1"/>
    </xf>
    <xf numFmtId="0" fontId="23" fillId="0" borderId="18" xfId="0" applyFont="1" applyBorder="1" applyAlignment="1" applyProtection="1">
      <protection hidden="1"/>
    </xf>
    <xf numFmtId="0" fontId="11" fillId="0" borderId="15" xfId="0" applyFont="1" applyFill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1" fillId="0" borderId="15" xfId="0" applyFont="1" applyFill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 vertical="center"/>
      <protection hidden="1"/>
    </xf>
    <xf numFmtId="0" fontId="0" fillId="2" borderId="23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11" fillId="2" borderId="18" xfId="0" applyFont="1" applyFill="1" applyBorder="1" applyAlignment="1" applyProtection="1">
      <alignment horizontal="left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right"/>
      <protection hidden="1"/>
    </xf>
    <xf numFmtId="0" fontId="18" fillId="0" borderId="47" xfId="0" applyFont="1" applyBorder="1" applyAlignment="1" applyProtection="1">
      <alignment horizontal="left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20" fillId="0" borderId="0" xfId="0" applyFont="1" applyBorder="1" applyAlignment="1" applyProtection="1">
      <alignment horizontal="right"/>
      <protection hidden="1"/>
    </xf>
    <xf numFmtId="0" fontId="29" fillId="0" borderId="31" xfId="0" applyFont="1" applyBorder="1" applyAlignment="1" applyProtection="1">
      <alignment horizontal="left" vertical="center"/>
      <protection hidden="1"/>
    </xf>
    <xf numFmtId="0" fontId="29" fillId="0" borderId="25" xfId="0" applyFont="1" applyBorder="1" applyAlignment="1" applyProtection="1">
      <alignment horizontal="left" vertical="center"/>
      <protection hidden="1"/>
    </xf>
    <xf numFmtId="0" fontId="15" fillId="0" borderId="26" xfId="0" applyFont="1" applyBorder="1" applyAlignment="1" applyProtection="1">
      <alignment horizontal="left" vertical="center"/>
      <protection hidden="1"/>
    </xf>
    <xf numFmtId="0" fontId="24" fillId="0" borderId="0" xfId="0" applyFont="1" applyBorder="1" applyAlignment="1" applyProtection="1">
      <alignment horizontal="right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4" fillId="0" borderId="39" xfId="0" applyFont="1" applyBorder="1" applyAlignment="1" applyProtection="1">
      <alignment horizontal="center"/>
      <protection hidden="1"/>
    </xf>
    <xf numFmtId="0" fontId="10" fillId="0" borderId="39" xfId="0" applyFont="1" applyBorder="1" applyAlignment="1" applyProtection="1">
      <alignment horizontal="center"/>
      <protection hidden="1"/>
    </xf>
    <xf numFmtId="0" fontId="14" fillId="0" borderId="16" xfId="0" applyFont="1" applyBorder="1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0" fillId="0" borderId="31" xfId="0" applyBorder="1" applyAlignment="1" applyProtection="1">
      <alignment horizontal="left"/>
      <protection hidden="1"/>
    </xf>
    <xf numFmtId="0" fontId="21" fillId="0" borderId="43" xfId="0" applyFont="1" applyBorder="1" applyAlignment="1" applyProtection="1">
      <alignment horizontal="center"/>
      <protection hidden="1"/>
    </xf>
    <xf numFmtId="0" fontId="30" fillId="0" borderId="43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2" fontId="21" fillId="0" borderId="0" xfId="0" applyNumberFormat="1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37" fillId="0" borderId="0" xfId="0" applyFont="1" applyBorder="1" applyAlignment="1" applyProtection="1">
      <alignment horizontal="left"/>
      <protection hidden="1"/>
    </xf>
    <xf numFmtId="0" fontId="38" fillId="0" borderId="25" xfId="0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protection hidden="1"/>
    </xf>
    <xf numFmtId="0" fontId="0" fillId="0" borderId="16" xfId="0" applyBorder="1" applyProtection="1">
      <protection hidden="1"/>
    </xf>
    <xf numFmtId="0" fontId="13" fillId="0" borderId="16" xfId="0" applyFont="1" applyBorder="1" applyAlignment="1" applyProtection="1">
      <protection locked="0"/>
    </xf>
    <xf numFmtId="0" fontId="39" fillId="0" borderId="34" xfId="0" applyFont="1" applyBorder="1" applyAlignment="1" applyProtection="1">
      <protection hidden="1"/>
    </xf>
    <xf numFmtId="0" fontId="40" fillId="0" borderId="42" xfId="0" applyFont="1" applyBorder="1" applyAlignment="1" applyProtection="1">
      <alignment horizontal="right"/>
      <protection hidden="1"/>
    </xf>
    <xf numFmtId="0" fontId="41" fillId="0" borderId="34" xfId="0" applyFont="1" applyBorder="1" applyAlignment="1" applyProtection="1">
      <alignment horizontal="right"/>
      <protection hidden="1"/>
    </xf>
    <xf numFmtId="0" fontId="36" fillId="0" borderId="0" xfId="0" applyFont="1" applyBorder="1" applyProtection="1">
      <protection hidden="1"/>
    </xf>
    <xf numFmtId="0" fontId="36" fillId="0" borderId="15" xfId="0" applyFont="1" applyBorder="1" applyProtection="1">
      <protection hidden="1"/>
    </xf>
    <xf numFmtId="0" fontId="0" fillId="0" borderId="18" xfId="0" applyBorder="1"/>
    <xf numFmtId="0" fontId="0" fillId="0" borderId="31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30" xfId="0" applyFont="1" applyBorder="1" applyProtection="1">
      <protection locked="0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37" fillId="0" borderId="28" xfId="0" applyFont="1" applyBorder="1" applyAlignment="1" applyProtection="1">
      <alignment horizontal="center"/>
      <protection hidden="1"/>
    </xf>
    <xf numFmtId="0" fontId="37" fillId="0" borderId="2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protection locked="0"/>
    </xf>
    <xf numFmtId="0" fontId="0" fillId="5" borderId="27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5" fillId="0" borderId="34" xfId="0" applyFont="1" applyBorder="1" applyAlignment="1" applyProtection="1">
      <alignment horizontal="left"/>
      <protection locked="0"/>
    </xf>
    <xf numFmtId="0" fontId="35" fillId="0" borderId="16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hidden="1"/>
    </xf>
    <xf numFmtId="0" fontId="33" fillId="0" borderId="0" xfId="0" applyFont="1" applyBorder="1" applyAlignment="1" applyProtection="1">
      <alignment horizontal="left"/>
      <protection hidden="1"/>
    </xf>
    <xf numFmtId="0" fontId="0" fillId="0" borderId="34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5" borderId="45" xfId="0" applyFill="1" applyBorder="1" applyAlignment="1" applyProtection="1">
      <protection locked="0"/>
    </xf>
    <xf numFmtId="0" fontId="0" fillId="5" borderId="4" xfId="0" applyFill="1" applyBorder="1" applyAlignment="1" applyProtection="1">
      <protection locked="0"/>
    </xf>
    <xf numFmtId="0" fontId="9" fillId="0" borderId="39" xfId="0" applyFont="1" applyBorder="1" applyAlignment="1" applyProtection="1">
      <protection hidden="1"/>
    </xf>
    <xf numFmtId="0" fontId="11" fillId="0" borderId="40" xfId="0" applyFont="1" applyBorder="1" applyAlignment="1" applyProtection="1">
      <alignment horizontal="left"/>
      <protection hidden="1"/>
    </xf>
    <xf numFmtId="0" fontId="11" fillId="0" borderId="28" xfId="0" applyFont="1" applyBorder="1" applyAlignment="1" applyProtection="1">
      <alignment horizontal="left"/>
      <protection hidden="1"/>
    </xf>
    <xf numFmtId="0" fontId="34" fillId="0" borderId="31" xfId="0" applyFont="1" applyBorder="1" applyAlignment="1" applyProtection="1">
      <alignment horizontal="right"/>
      <protection hidden="1"/>
    </xf>
    <xf numFmtId="0" fontId="24" fillId="0" borderId="25" xfId="0" applyFont="1" applyBorder="1" applyAlignment="1" applyProtection="1">
      <alignment horizontal="right"/>
      <protection hidden="1"/>
    </xf>
    <xf numFmtId="0" fontId="9" fillId="0" borderId="21" xfId="0" applyFont="1" applyBorder="1" applyAlignment="1" applyProtection="1">
      <protection hidden="1"/>
    </xf>
    <xf numFmtId="0" fontId="9" fillId="0" borderId="7" xfId="0" applyFont="1" applyBorder="1" applyAlignment="1" applyProtection="1">
      <protection hidden="1"/>
    </xf>
    <xf numFmtId="0" fontId="9" fillId="0" borderId="17" xfId="0" applyFont="1" applyBorder="1" applyAlignment="1" applyProtection="1">
      <protection hidden="1"/>
    </xf>
    <xf numFmtId="0" fontId="9" fillId="0" borderId="48" xfId="0" applyFont="1" applyBorder="1" applyAlignment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protection hidden="1"/>
    </xf>
    <xf numFmtId="0" fontId="10" fillId="0" borderId="0" xfId="0" applyFont="1" applyBorder="1" applyAlignment="1" applyProtection="1">
      <protection hidden="1"/>
    </xf>
    <xf numFmtId="0" fontId="9" fillId="0" borderId="15" xfId="0" applyFont="1" applyBorder="1" applyAlignment="1" applyProtection="1">
      <alignment horizontal="center"/>
      <protection hidden="1"/>
    </xf>
    <xf numFmtId="0" fontId="11" fillId="0" borderId="16" xfId="0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32" xfId="0" applyBorder="1" applyProtection="1">
      <protection locked="0"/>
    </xf>
    <xf numFmtId="0" fontId="23" fillId="0" borderId="40" xfId="0" applyFont="1" applyBorder="1" applyAlignment="1" applyProtection="1">
      <protection hidden="1"/>
    </xf>
    <xf numFmtId="0" fontId="23" fillId="0" borderId="28" xfId="0" applyFont="1" applyBorder="1" applyAlignment="1" applyProtection="1">
      <protection hidden="1"/>
    </xf>
    <xf numFmtId="0" fontId="23" fillId="0" borderId="12" xfId="0" applyFont="1" applyBorder="1" applyAlignment="1" applyProtection="1">
      <protection hidden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39" xfId="0" applyFont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vertical="top" wrapText="1"/>
      <protection locked="0"/>
    </xf>
    <xf numFmtId="0" fontId="12" fillId="5" borderId="0" xfId="0" applyFont="1" applyFill="1" applyBorder="1" applyAlignment="1" applyProtection="1">
      <alignment vertical="top" wrapText="1"/>
      <protection locked="0"/>
    </xf>
    <xf numFmtId="0" fontId="12" fillId="5" borderId="15" xfId="0" applyFont="1" applyFill="1" applyBorder="1" applyAlignment="1" applyProtection="1">
      <alignment vertical="top" wrapText="1"/>
      <protection locked="0"/>
    </xf>
    <xf numFmtId="0" fontId="12" fillId="5" borderId="31" xfId="0" applyFont="1" applyFill="1" applyBorder="1" applyAlignment="1" applyProtection="1">
      <alignment vertical="top" wrapText="1"/>
      <protection locked="0"/>
    </xf>
    <xf numFmtId="0" fontId="12" fillId="5" borderId="25" xfId="0" applyFont="1" applyFill="1" applyBorder="1" applyAlignment="1" applyProtection="1">
      <alignment vertical="top" wrapText="1"/>
      <protection locked="0"/>
    </xf>
    <xf numFmtId="0" fontId="12" fillId="5" borderId="26" xfId="0" applyFont="1" applyFill="1" applyBorder="1" applyAlignment="1" applyProtection="1">
      <alignment vertical="top" wrapText="1"/>
      <protection locked="0"/>
    </xf>
    <xf numFmtId="0" fontId="32" fillId="0" borderId="18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3" fillId="0" borderId="15" xfId="0" applyFont="1" applyBorder="1" applyAlignment="1" applyProtection="1">
      <alignment wrapText="1"/>
      <protection hidden="1"/>
    </xf>
    <xf numFmtId="0" fontId="11" fillId="0" borderId="47" xfId="0" applyFont="1" applyBorder="1" applyAlignment="1" applyProtection="1">
      <alignment horizontal="right"/>
      <protection hidden="1"/>
    </xf>
    <xf numFmtId="0" fontId="8" fillId="0" borderId="47" xfId="0" applyFont="1" applyBorder="1" applyAlignment="1" applyProtection="1">
      <alignment horizontal="right"/>
      <protection hidden="1"/>
    </xf>
    <xf numFmtId="0" fontId="11" fillId="0" borderId="39" xfId="0" applyFont="1" applyBorder="1" applyAlignment="1" applyProtection="1">
      <alignment horizontal="left"/>
      <protection hidden="1"/>
    </xf>
    <xf numFmtId="0" fontId="11" fillId="0" borderId="41" xfId="0" applyFont="1" applyBorder="1" applyAlignment="1" applyProtection="1">
      <alignment horizontal="left"/>
      <protection hidden="1"/>
    </xf>
    <xf numFmtId="0" fontId="32" fillId="0" borderId="20" xfId="0" applyFont="1" applyBorder="1" applyAlignment="1" applyProtection="1">
      <alignment horizontal="left" wrapText="1"/>
      <protection hidden="1"/>
    </xf>
    <xf numFmtId="0" fontId="32" fillId="0" borderId="5" xfId="0" applyFont="1" applyBorder="1" applyAlignment="1" applyProtection="1">
      <alignment horizontal="left" wrapText="1"/>
      <protection hidden="1"/>
    </xf>
    <xf numFmtId="0" fontId="32" fillId="0" borderId="35" xfId="0" applyFont="1" applyBorder="1" applyAlignment="1" applyProtection="1">
      <alignment horizontal="left" wrapText="1"/>
      <protection hidden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42" xfId="0" applyFont="1" applyBorder="1" applyAlignment="1" applyProtection="1">
      <protection hidden="1"/>
    </xf>
    <xf numFmtId="0" fontId="11" fillId="0" borderId="39" xfId="0" applyFont="1" applyBorder="1" applyAlignment="1" applyProtection="1">
      <protection hidden="1"/>
    </xf>
    <xf numFmtId="0" fontId="24" fillId="0" borderId="0" xfId="0" applyFont="1" applyBorder="1" applyAlignment="1" applyProtection="1">
      <alignment horizontal="right"/>
      <protection hidden="1"/>
    </xf>
    <xf numFmtId="0" fontId="21" fillId="0" borderId="50" xfId="0" applyFont="1" applyBorder="1" applyAlignment="1" applyProtection="1">
      <protection locked="0"/>
    </xf>
    <xf numFmtId="0" fontId="9" fillId="0" borderId="51" xfId="0" applyFont="1" applyBorder="1" applyAlignment="1" applyProtection="1">
      <protection locked="0"/>
    </xf>
    <xf numFmtId="0" fontId="9" fillId="0" borderId="52" xfId="0" applyFont="1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11" fillId="0" borderId="16" xfId="0" applyFont="1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0" fontId="0" fillId="0" borderId="32" xfId="0" applyBorder="1" applyProtection="1">
      <protection hidden="1"/>
    </xf>
    <xf numFmtId="0" fontId="23" fillId="0" borderId="40" xfId="0" applyFont="1" applyBorder="1" applyAlignment="1" applyProtection="1">
      <protection locked="0"/>
    </xf>
    <xf numFmtId="0" fontId="23" fillId="0" borderId="28" xfId="0" applyFont="1" applyBorder="1" applyAlignment="1" applyProtection="1">
      <protection locked="0"/>
    </xf>
    <xf numFmtId="0" fontId="23" fillId="0" borderId="12" xfId="0" applyFont="1" applyBorder="1" applyAlignment="1" applyProtection="1">
      <protection locked="0"/>
    </xf>
    <xf numFmtId="0" fontId="31" fillId="0" borderId="25" xfId="0" applyFont="1" applyBorder="1" applyAlignment="1" applyProtection="1">
      <alignment horizontal="right"/>
      <protection hidden="1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protection locked="0"/>
    </xf>
    <xf numFmtId="0" fontId="13" fillId="0" borderId="16" xfId="0" applyFont="1" applyBorder="1" applyAlignment="1" applyProtection="1">
      <protection locked="0"/>
    </xf>
    <xf numFmtId="0" fontId="20" fillId="0" borderId="18" xfId="0" applyFont="1" applyBorder="1" applyAlignment="1" applyProtection="1">
      <alignment horizontal="right"/>
      <protection hidden="1"/>
    </xf>
    <xf numFmtId="0" fontId="20" fillId="0" borderId="0" xfId="0" applyFont="1" applyBorder="1" applyAlignment="1" applyProtection="1">
      <alignment horizontal="right"/>
      <protection hidden="1"/>
    </xf>
    <xf numFmtId="0" fontId="29" fillId="0" borderId="47" xfId="0" applyFont="1" applyBorder="1" applyAlignment="1" applyProtection="1">
      <alignment horizontal="right"/>
      <protection hidden="1"/>
    </xf>
    <xf numFmtId="0" fontId="24" fillId="0" borderId="47" xfId="0" applyFont="1" applyBorder="1" applyAlignment="1" applyProtection="1">
      <alignment horizontal="right"/>
      <protection hidden="1"/>
    </xf>
    <xf numFmtId="0" fontId="13" fillId="0" borderId="22" xfId="0" applyFont="1" applyFill="1" applyBorder="1" applyAlignment="1" applyProtection="1">
      <protection locked="0"/>
    </xf>
    <xf numFmtId="0" fontId="13" fillId="0" borderId="1" xfId="0" applyFont="1" applyFill="1" applyBorder="1" applyAlignment="1" applyProtection="1">
      <protection locked="0"/>
    </xf>
    <xf numFmtId="0" fontId="13" fillId="0" borderId="45" xfId="0" applyFont="1" applyFill="1" applyBorder="1" applyAlignment="1" applyProtection="1">
      <protection locked="0"/>
    </xf>
    <xf numFmtId="0" fontId="13" fillId="0" borderId="49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protection locked="0"/>
    </xf>
    <xf numFmtId="0" fontId="0" fillId="0" borderId="4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22" xfId="0" applyFill="1" applyBorder="1" applyAlignment="1" applyProtection="1">
      <protection locked="0"/>
    </xf>
    <xf numFmtId="0" fontId="13" fillId="0" borderId="4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9" fillId="0" borderId="40" xfId="0" applyFont="1" applyBorder="1" applyAlignment="1" applyProtection="1">
      <alignment horizontal="left"/>
      <protection hidden="1"/>
    </xf>
    <xf numFmtId="0" fontId="29" fillId="0" borderId="28" xfId="0" applyFont="1" applyBorder="1" applyAlignment="1" applyProtection="1">
      <alignment horizontal="left"/>
      <protection hidden="1"/>
    </xf>
    <xf numFmtId="0" fontId="29" fillId="0" borderId="40" xfId="0" applyFont="1" applyBorder="1" applyAlignment="1" applyProtection="1">
      <alignment horizontal="left" vertical="center"/>
      <protection hidden="1"/>
    </xf>
    <xf numFmtId="0" fontId="29" fillId="0" borderId="28" xfId="0" applyFont="1" applyBorder="1" applyAlignment="1" applyProtection="1">
      <alignment horizontal="left" vertical="center"/>
      <protection hidden="1"/>
    </xf>
    <xf numFmtId="0" fontId="11" fillId="0" borderId="40" xfId="0" applyFont="1" applyBorder="1" applyAlignment="1" applyProtection="1">
      <protection hidden="1"/>
    </xf>
    <xf numFmtId="0" fontId="11" fillId="0" borderId="28" xfId="0" applyFont="1" applyBorder="1" applyAlignment="1" applyProtection="1">
      <protection hidden="1"/>
    </xf>
    <xf numFmtId="0" fontId="9" fillId="0" borderId="28" xfId="0" applyFont="1" applyBorder="1" applyAlignment="1" applyProtection="1">
      <alignment horizontal="center"/>
      <protection hidden="1"/>
    </xf>
    <xf numFmtId="0" fontId="7" fillId="0" borderId="31" xfId="0" applyFont="1" applyFill="1" applyBorder="1" applyAlignment="1" applyProtection="1">
      <alignment horizontal="left"/>
      <protection hidden="1"/>
    </xf>
    <xf numFmtId="0" fontId="7" fillId="0" borderId="25" xfId="0" applyFont="1" applyFill="1" applyBorder="1" applyAlignment="1" applyProtection="1">
      <alignment horizontal="left"/>
      <protection hidden="1"/>
    </xf>
    <xf numFmtId="0" fontId="10" fillId="0" borderId="34" xfId="0" applyFont="1" applyBorder="1" applyAlignment="1" applyProtection="1">
      <protection hidden="1"/>
    </xf>
    <xf numFmtId="0" fontId="10" fillId="0" borderId="16" xfId="0" applyFont="1" applyBorder="1" applyAlignment="1" applyProtection="1">
      <protection hidden="1"/>
    </xf>
    <xf numFmtId="0" fontId="10" fillId="0" borderId="4" xfId="0" applyFont="1" applyBorder="1" applyAlignment="1" applyProtection="1"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11" fillId="0" borderId="15" xfId="0" applyFont="1" applyBorder="1" applyAlignment="1" applyProtection="1">
      <alignment horizontal="left"/>
      <protection hidden="1"/>
    </xf>
    <xf numFmtId="0" fontId="9" fillId="0" borderId="0" xfId="0" applyFont="1" applyFill="1" applyBorder="1" applyAlignment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9" fillId="0" borderId="2" xfId="0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left"/>
      <protection hidden="1"/>
    </xf>
    <xf numFmtId="0" fontId="0" fillId="0" borderId="1" xfId="0" quotePrefix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1</xdr:row>
      <xdr:rowOff>123825</xdr:rowOff>
    </xdr:from>
    <xdr:ext cx="733425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8625" y="314325"/>
          <a:ext cx="733425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it-IT"/>
        </a:p>
      </xdr:txBody>
    </xdr:sp>
    <xdr:clientData/>
  </xdr:oneCellAnchor>
  <xdr:twoCellAnchor editAs="oneCell">
    <xdr:from>
      <xdr:col>1</xdr:col>
      <xdr:colOff>85725</xdr:colOff>
      <xdr:row>2</xdr:row>
      <xdr:rowOff>171448</xdr:rowOff>
    </xdr:from>
    <xdr:to>
      <xdr:col>12</xdr:col>
      <xdr:colOff>447675</xdr:colOff>
      <xdr:row>29</xdr:row>
      <xdr:rowOff>171449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552448"/>
          <a:ext cx="7067550" cy="5143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375"/>
  <sheetViews>
    <sheetView tabSelected="1" workbookViewId="0">
      <selection sqref="A1:F1"/>
    </sheetView>
  </sheetViews>
  <sheetFormatPr defaultRowHeight="15" x14ac:dyDescent="0.25"/>
  <cols>
    <col min="1" max="1" width="14.28515625" style="101" customWidth="1"/>
    <col min="2" max="2" width="17.5703125" style="101" customWidth="1"/>
    <col min="3" max="3" width="19.28515625" style="101" customWidth="1"/>
    <col min="4" max="4" width="15" style="101" customWidth="1"/>
    <col min="5" max="5" width="18.42578125" style="101" customWidth="1"/>
    <col min="6" max="6" width="32.28515625" style="101" customWidth="1"/>
    <col min="7" max="7" width="10.85546875" style="101" customWidth="1"/>
    <col min="8" max="8" width="13.140625" style="101" customWidth="1"/>
    <col min="9" max="9" width="13.28515625" style="6" hidden="1" customWidth="1"/>
    <col min="10" max="10" width="8.28515625" style="2" hidden="1" customWidth="1"/>
    <col min="11" max="11" width="9.7109375" hidden="1" customWidth="1"/>
    <col min="12" max="12" width="9.140625" hidden="1" customWidth="1"/>
    <col min="13" max="13" width="13.28515625" hidden="1" customWidth="1"/>
    <col min="14" max="14" width="18" hidden="1" customWidth="1"/>
    <col min="15" max="15" width="17.5703125" hidden="1" customWidth="1"/>
    <col min="16" max="16" width="44.28515625" hidden="1" customWidth="1"/>
    <col min="17" max="17" width="9.85546875" hidden="1" customWidth="1"/>
    <col min="18" max="18" width="5.7109375" hidden="1" customWidth="1"/>
    <col min="19" max="22" width="9.140625" hidden="1" customWidth="1"/>
    <col min="23" max="26" width="9.140625" customWidth="1"/>
  </cols>
  <sheetData>
    <row r="1" spans="1:17" ht="19.5" thickBot="1" x14ac:dyDescent="0.35">
      <c r="A1" s="358" t="s">
        <v>109</v>
      </c>
      <c r="B1" s="359"/>
      <c r="C1" s="359"/>
      <c r="D1" s="359"/>
      <c r="E1" s="359"/>
      <c r="F1" s="360"/>
      <c r="G1" s="96"/>
      <c r="H1" s="96"/>
      <c r="I1" s="5"/>
    </row>
    <row r="2" spans="1:17" x14ac:dyDescent="0.25">
      <c r="A2" s="365" t="s">
        <v>121</v>
      </c>
      <c r="B2" s="366"/>
      <c r="C2" s="366"/>
      <c r="D2" s="366"/>
      <c r="E2" s="366"/>
      <c r="F2" s="367"/>
      <c r="G2" s="96"/>
      <c r="H2" s="96"/>
      <c r="I2" s="18"/>
    </row>
    <row r="3" spans="1:17" x14ac:dyDescent="0.25">
      <c r="A3" s="97" t="s">
        <v>110</v>
      </c>
      <c r="B3" s="25"/>
      <c r="C3" s="362" t="str">
        <f>IF($Q$9&lt;&gt;0,"ATTENZIONE: AGENTE CANCEROGENO O MUTAGENO CAT. 1A o 1B","")</f>
        <v/>
      </c>
      <c r="D3" s="363"/>
      <c r="E3" s="363"/>
      <c r="F3" s="364"/>
      <c r="G3" s="59"/>
      <c r="H3" s="59"/>
      <c r="I3" s="5"/>
      <c r="K3" s="386" t="s">
        <v>61</v>
      </c>
      <c r="L3" s="387"/>
      <c r="M3" s="387"/>
      <c r="N3" s="387"/>
      <c r="O3" s="387"/>
      <c r="P3" s="388"/>
    </row>
    <row r="4" spans="1:17" x14ac:dyDescent="0.25">
      <c r="A4" s="97" t="s">
        <v>111</v>
      </c>
      <c r="B4" s="303"/>
      <c r="C4" s="303"/>
      <c r="D4" s="98" t="s">
        <v>112</v>
      </c>
      <c r="E4" s="303"/>
      <c r="F4" s="304"/>
      <c r="G4" s="58"/>
      <c r="H4" s="58"/>
      <c r="I4" s="5"/>
      <c r="K4" s="8">
        <f t="shared" ref="K4:P5" si="0">IF(OR(A17="H360",A17="H361"),1,0)</f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3"/>
    </row>
    <row r="5" spans="1:17" x14ac:dyDescent="0.25">
      <c r="A5" s="305" t="s">
        <v>113</v>
      </c>
      <c r="B5" s="306"/>
      <c r="C5" s="306"/>
      <c r="D5" s="306"/>
      <c r="E5" s="306"/>
      <c r="F5" s="361"/>
      <c r="G5" s="58"/>
      <c r="H5" s="58"/>
      <c r="I5" s="5"/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15">
        <f>SUM(K4:P5)</f>
        <v>0</v>
      </c>
    </row>
    <row r="6" spans="1:17" x14ac:dyDescent="0.25">
      <c r="A6" s="385"/>
      <c r="B6" s="303"/>
      <c r="C6" s="303"/>
      <c r="D6" s="303"/>
      <c r="E6" s="303"/>
      <c r="F6" s="304"/>
      <c r="G6" s="58"/>
      <c r="H6" s="58"/>
      <c r="I6" s="5"/>
      <c r="K6" s="3"/>
      <c r="L6" s="3"/>
      <c r="M6" s="3"/>
      <c r="N6" s="3"/>
      <c r="O6" s="3"/>
      <c r="P6" s="3"/>
      <c r="Q6" s="3"/>
    </row>
    <row r="7" spans="1:17" x14ac:dyDescent="0.25">
      <c r="A7" s="97" t="s">
        <v>114</v>
      </c>
      <c r="B7" s="385"/>
      <c r="C7" s="303"/>
      <c r="D7" s="303"/>
      <c r="E7" s="98" t="s">
        <v>195</v>
      </c>
      <c r="F7" s="83"/>
      <c r="G7" s="59"/>
      <c r="H7" s="59"/>
      <c r="I7" s="5"/>
      <c r="K7" s="382" t="s">
        <v>12</v>
      </c>
      <c r="L7" s="383"/>
      <c r="M7" s="383"/>
      <c r="N7" s="383"/>
      <c r="O7" s="383"/>
      <c r="P7" s="384"/>
    </row>
    <row r="8" spans="1:17" x14ac:dyDescent="0.25">
      <c r="A8" s="305" t="s">
        <v>115</v>
      </c>
      <c r="B8" s="306"/>
      <c r="C8" s="303"/>
      <c r="D8" s="303"/>
      <c r="E8" s="303"/>
      <c r="F8" s="304"/>
      <c r="G8" s="58"/>
      <c r="H8" s="58"/>
      <c r="I8" s="5"/>
      <c r="K8" s="8">
        <f t="shared" ref="K8:P9" si="1">IF(OR(A17="H340",A17="H350"),1,0)</f>
        <v>0</v>
      </c>
      <c r="L8" s="8">
        <f t="shared" si="1"/>
        <v>0</v>
      </c>
      <c r="M8" s="8">
        <f t="shared" si="1"/>
        <v>0</v>
      </c>
      <c r="N8" s="8">
        <f t="shared" si="1"/>
        <v>0</v>
      </c>
      <c r="O8" s="8">
        <f t="shared" si="1"/>
        <v>0</v>
      </c>
      <c r="P8" s="8">
        <f t="shared" si="1"/>
        <v>0</v>
      </c>
    </row>
    <row r="9" spans="1:17" x14ac:dyDescent="0.25">
      <c r="A9" s="311" t="s">
        <v>116</v>
      </c>
      <c r="B9" s="312"/>
      <c r="C9" s="313"/>
      <c r="D9" s="314"/>
      <c r="E9" s="99" t="s">
        <v>118</v>
      </c>
      <c r="F9" s="83"/>
      <c r="G9" s="59"/>
      <c r="H9" s="59"/>
      <c r="I9" s="5"/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15">
        <f>SUM(K8:P9)</f>
        <v>0</v>
      </c>
    </row>
    <row r="10" spans="1:17" ht="16.5" x14ac:dyDescent="0.3">
      <c r="A10" s="307" t="s">
        <v>117</v>
      </c>
      <c r="B10" s="308"/>
      <c r="C10" s="328"/>
      <c r="D10" s="329"/>
      <c r="E10" s="329"/>
      <c r="F10" s="330"/>
      <c r="G10" s="59"/>
      <c r="H10" s="59"/>
      <c r="I10" s="18"/>
      <c r="K10" s="19"/>
      <c r="L10" s="19"/>
      <c r="M10" s="19"/>
      <c r="N10" s="19"/>
      <c r="O10" s="19"/>
      <c r="P10" s="19"/>
      <c r="Q10" s="19"/>
    </row>
    <row r="11" spans="1:17" ht="12" customHeight="1" x14ac:dyDescent="0.25">
      <c r="A11" s="337"/>
      <c r="B11" s="338"/>
      <c r="C11" s="338"/>
      <c r="D11" s="338"/>
      <c r="E11" s="338"/>
      <c r="F11" s="339"/>
      <c r="G11" s="60"/>
      <c r="H11" s="60"/>
      <c r="I11" s="18"/>
      <c r="K11" s="18"/>
      <c r="L11" s="18"/>
      <c r="M11" s="18"/>
      <c r="N11" s="18"/>
      <c r="O11" s="18"/>
      <c r="P11" s="18"/>
      <c r="Q11" s="18"/>
    </row>
    <row r="12" spans="1:17" ht="15" customHeight="1" thickBot="1" x14ac:dyDescent="0.3">
      <c r="A12" s="337"/>
      <c r="B12" s="338"/>
      <c r="C12" s="338"/>
      <c r="D12" s="338"/>
      <c r="E12" s="338"/>
      <c r="F12" s="339"/>
      <c r="G12" s="60"/>
      <c r="H12" s="60"/>
      <c r="I12" s="18"/>
      <c r="K12" s="23"/>
      <c r="L12" s="23"/>
      <c r="M12" s="23"/>
      <c r="N12" s="23"/>
      <c r="O12" s="23"/>
      <c r="P12" s="23"/>
      <c r="Q12" s="18"/>
    </row>
    <row r="13" spans="1:17" ht="1.5" hidden="1" customHeight="1" thickBot="1" x14ac:dyDescent="0.3">
      <c r="A13" s="340"/>
      <c r="B13" s="341"/>
      <c r="C13" s="341"/>
      <c r="D13" s="341"/>
      <c r="E13" s="341"/>
      <c r="F13" s="342"/>
      <c r="G13" s="60"/>
      <c r="H13" s="60"/>
      <c r="I13" s="9"/>
      <c r="K13" s="335" t="s">
        <v>11</v>
      </c>
      <c r="L13" s="335"/>
      <c r="M13" s="335"/>
      <c r="N13" s="335"/>
      <c r="O13" s="335"/>
      <c r="P13" s="335"/>
    </row>
    <row r="14" spans="1:17" x14ac:dyDescent="0.25">
      <c r="A14" s="331" t="s">
        <v>119</v>
      </c>
      <c r="B14" s="332"/>
      <c r="C14" s="332"/>
      <c r="D14" s="332"/>
      <c r="E14" s="332"/>
      <c r="F14" s="333"/>
      <c r="G14" s="96"/>
      <c r="H14" s="96"/>
      <c r="I14" s="10"/>
      <c r="K14" s="8">
        <f>IF(A17="H334",1,0)</f>
        <v>0</v>
      </c>
      <c r="L14" s="8">
        <f t="shared" ref="L14:P14" si="2">IF(B17="H334",1,0)</f>
        <v>0</v>
      </c>
      <c r="M14" s="8">
        <f t="shared" si="2"/>
        <v>0</v>
      </c>
      <c r="N14" s="8">
        <f t="shared" si="2"/>
        <v>0</v>
      </c>
      <c r="O14" s="8">
        <f t="shared" si="2"/>
        <v>0</v>
      </c>
      <c r="P14" s="8">
        <f t="shared" si="2"/>
        <v>0</v>
      </c>
    </row>
    <row r="15" spans="1:17" ht="12" customHeight="1" x14ac:dyDescent="0.25">
      <c r="A15" s="343" t="s">
        <v>196</v>
      </c>
      <c r="B15" s="344"/>
      <c r="C15" s="344"/>
      <c r="D15" s="344"/>
      <c r="E15" s="344"/>
      <c r="F15" s="345"/>
      <c r="G15" s="100"/>
      <c r="H15" s="100"/>
      <c r="I15" s="10"/>
      <c r="K15" s="8">
        <f>IF(A18="H334",1,0)</f>
        <v>0</v>
      </c>
      <c r="L15" s="8">
        <f t="shared" ref="L15:P15" si="3">IF(B18="H334",1,0)</f>
        <v>0</v>
      </c>
      <c r="M15" s="8">
        <f t="shared" si="3"/>
        <v>0</v>
      </c>
      <c r="N15" s="8">
        <f t="shared" si="3"/>
        <v>0</v>
      </c>
      <c r="O15" s="8">
        <f t="shared" si="3"/>
        <v>0</v>
      </c>
      <c r="P15" s="8">
        <f t="shared" si="3"/>
        <v>0</v>
      </c>
      <c r="Q15" s="42">
        <f>SUM(K14:P15)</f>
        <v>0</v>
      </c>
    </row>
    <row r="16" spans="1:17" ht="12" customHeight="1" x14ac:dyDescent="0.25">
      <c r="A16" s="350" t="s">
        <v>197</v>
      </c>
      <c r="B16" s="351"/>
      <c r="C16" s="351"/>
      <c r="D16" s="351"/>
      <c r="E16" s="351"/>
      <c r="F16" s="352"/>
      <c r="G16" s="100"/>
      <c r="H16" s="100"/>
      <c r="I16" s="10"/>
      <c r="K16" s="34"/>
      <c r="L16" s="34"/>
      <c r="M16" s="34"/>
      <c r="N16" s="34"/>
      <c r="O16" s="34"/>
      <c r="P16" s="34"/>
      <c r="Q16" s="93"/>
    </row>
    <row r="17" spans="1:22" x14ac:dyDescent="0.25">
      <c r="A17" s="67"/>
      <c r="B17" s="26"/>
      <c r="C17" s="26"/>
      <c r="D17" s="26"/>
      <c r="E17" s="26"/>
      <c r="F17" s="68"/>
      <c r="G17" s="27"/>
      <c r="H17" s="27"/>
      <c r="I17" s="5"/>
      <c r="K17" s="334" t="s">
        <v>10</v>
      </c>
      <c r="L17" s="334"/>
      <c r="M17" s="334"/>
      <c r="N17" s="334"/>
      <c r="O17" s="334"/>
      <c r="P17" s="334"/>
    </row>
    <row r="18" spans="1:22" ht="15.75" thickBot="1" x14ac:dyDescent="0.3">
      <c r="A18" s="70"/>
      <c r="B18" s="71"/>
      <c r="C18" s="71"/>
      <c r="D18" s="71"/>
      <c r="E18" s="71"/>
      <c r="F18" s="69"/>
      <c r="G18" s="27"/>
      <c r="H18" s="27"/>
      <c r="I18" s="16">
        <f>COUNTA(A17:F18)</f>
        <v>0</v>
      </c>
      <c r="K18" s="8">
        <f t="shared" ref="K18:P18" si="4">IF(ISNUMBER(VLOOKUP(A17,$A298:$B374,2,FALSE)),VLOOKUP(A17,$A298:$B374,2,FALSE),IF(A17="",0,"E"))</f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8">
        <f t="shared" si="4"/>
        <v>0</v>
      </c>
      <c r="Q18" s="13">
        <f>IF(OR(K18="E",L18="E",M18="E",N18="E",O18="E",P18="E",K19="E",L19="E",M19="E",N19="E",O19="E",P19="E",),1,0)</f>
        <v>0</v>
      </c>
      <c r="R18" s="14"/>
    </row>
    <row r="19" spans="1:22" ht="13.5" customHeight="1" thickBot="1" x14ac:dyDescent="0.3">
      <c r="A19" s="153"/>
      <c r="B19" s="153"/>
      <c r="C19" s="153"/>
      <c r="D19" s="153"/>
      <c r="E19" s="346" t="str">
        <f>IF(Q18&lt;&gt;0,"ERRORE indicazione H","")</f>
        <v/>
      </c>
      <c r="F19" s="347"/>
      <c r="G19" s="102"/>
      <c r="H19" s="102"/>
      <c r="I19" s="11"/>
      <c r="K19" s="8">
        <f t="shared" ref="K19:P19" si="5">IF(ISNUMBER(VLOOKUP(A18,$A298:$B374,2,FALSE)),VLOOKUP(A18,$A298:$B374,2,FALSE),IF(A18="",0,"E"))</f>
        <v>0</v>
      </c>
      <c r="L19" s="8">
        <f t="shared" si="5"/>
        <v>0</v>
      </c>
      <c r="M19" s="8">
        <f t="shared" si="5"/>
        <v>0</v>
      </c>
      <c r="N19" s="8">
        <f t="shared" si="5"/>
        <v>0</v>
      </c>
      <c r="O19" s="8">
        <f t="shared" si="5"/>
        <v>0</v>
      </c>
      <c r="P19" s="8">
        <f t="shared" si="5"/>
        <v>0</v>
      </c>
      <c r="Q19" s="41">
        <f>MAXA(K18:P19)</f>
        <v>0</v>
      </c>
      <c r="S19" s="22"/>
      <c r="U19" s="22"/>
    </row>
    <row r="20" spans="1:22" x14ac:dyDescent="0.25">
      <c r="A20" s="355" t="str">
        <f>IF(OR(I25&gt;1,I29&gt;1,I33&gt;1,I37&gt;1,I40&gt;1),"ERRORE: SELEZIONE MULTIPLA","")</f>
        <v/>
      </c>
      <c r="B20" s="356"/>
      <c r="C20" s="336" t="s">
        <v>120</v>
      </c>
      <c r="D20" s="336"/>
      <c r="E20" s="348" t="str">
        <f>IF(AND(I39=0,OR(Q22&lt;&gt;0,Q24&lt;&gt;0)),"SELEZIONARE tempo di esposizione","")</f>
        <v/>
      </c>
      <c r="F20" s="349"/>
      <c r="G20" s="103"/>
      <c r="H20" s="103"/>
      <c r="I20" s="4"/>
      <c r="K20" s="335" t="s">
        <v>59</v>
      </c>
      <c r="L20" s="383"/>
      <c r="M20" s="383"/>
      <c r="N20" s="383"/>
      <c r="O20" s="383"/>
      <c r="P20" s="384"/>
      <c r="Q20" s="31"/>
      <c r="V20" s="22"/>
    </row>
    <row r="21" spans="1:22" ht="15.75" customHeight="1" x14ac:dyDescent="0.25">
      <c r="A21" s="156" t="s">
        <v>198</v>
      </c>
      <c r="B21" s="157"/>
      <c r="C21" s="157"/>
      <c r="D21" s="157"/>
      <c r="E21" s="158"/>
      <c r="F21" s="159"/>
      <c r="G21" s="103"/>
      <c r="H21" s="103"/>
      <c r="I21" s="4"/>
      <c r="K21" s="8">
        <f t="shared" ref="K21:P21" si="6">IF(ISNUMBER(VLOOKUP(A17,$A122:$B144,2,FALSE)),VLOOKUP(A17,$A122:$B144,2,FALSE),)</f>
        <v>0</v>
      </c>
      <c r="L21" s="8">
        <f t="shared" si="6"/>
        <v>0</v>
      </c>
      <c r="M21" s="8">
        <f t="shared" si="6"/>
        <v>0</v>
      </c>
      <c r="N21" s="8">
        <f t="shared" si="6"/>
        <v>0</v>
      </c>
      <c r="O21" s="8">
        <f t="shared" si="6"/>
        <v>0</v>
      </c>
      <c r="P21" s="8">
        <f t="shared" si="6"/>
        <v>0</v>
      </c>
      <c r="Q21" s="32"/>
    </row>
    <row r="22" spans="1:22" ht="15.75" customHeight="1" thickBot="1" x14ac:dyDescent="0.3">
      <c r="A22" s="160" t="s">
        <v>199</v>
      </c>
      <c r="B22" s="161"/>
      <c r="C22" s="161"/>
      <c r="D22" s="161"/>
      <c r="E22" s="161"/>
      <c r="F22" s="162"/>
      <c r="G22" s="103"/>
      <c r="H22" s="103"/>
      <c r="I22" s="4"/>
      <c r="K22" s="35">
        <f t="shared" ref="K22:P22" si="7">IF(ISNUMBER(VLOOKUP(A18,$A122:$B144,2,FALSE)),VLOOKUP(A18,$A122:$B144,2,FALSE),)</f>
        <v>0</v>
      </c>
      <c r="L22" s="35">
        <f t="shared" si="7"/>
        <v>0</v>
      </c>
      <c r="M22" s="35">
        <f t="shared" si="7"/>
        <v>0</v>
      </c>
      <c r="N22" s="35">
        <f t="shared" si="7"/>
        <v>0</v>
      </c>
      <c r="O22" s="35">
        <f t="shared" si="7"/>
        <v>0</v>
      </c>
      <c r="P22" s="35">
        <f t="shared" si="7"/>
        <v>0</v>
      </c>
      <c r="Q22" s="37">
        <f>MAXA(K21:P22)</f>
        <v>0</v>
      </c>
      <c r="R22" s="38" t="s">
        <v>45</v>
      </c>
    </row>
    <row r="23" spans="1:22" x14ac:dyDescent="0.25">
      <c r="A23" s="320" t="s">
        <v>122</v>
      </c>
      <c r="B23" s="321"/>
      <c r="C23" s="321"/>
      <c r="D23" s="321"/>
      <c r="E23" s="322"/>
      <c r="F23" s="323"/>
      <c r="G23" s="105"/>
      <c r="H23" s="105"/>
      <c r="I23" s="4"/>
      <c r="K23" s="34">
        <f t="shared" ref="K23:P23" si="8">IF(ISNUMBER(VLOOKUP(A17,$A147:$B153,2,FALSE)),VLOOKUP(A17,$A147:$B153,2,FALSE),)</f>
        <v>0</v>
      </c>
      <c r="L23" s="34">
        <f t="shared" si="8"/>
        <v>0</v>
      </c>
      <c r="M23" s="34">
        <f t="shared" si="8"/>
        <v>0</v>
      </c>
      <c r="N23" s="34">
        <f t="shared" si="8"/>
        <v>0</v>
      </c>
      <c r="O23" s="34">
        <f t="shared" si="8"/>
        <v>0</v>
      </c>
      <c r="P23" s="34">
        <f t="shared" si="8"/>
        <v>0</v>
      </c>
      <c r="Q23" s="36"/>
    </row>
    <row r="24" spans="1:22" x14ac:dyDescent="0.25">
      <c r="A24" s="164" t="s">
        <v>125</v>
      </c>
      <c r="B24" s="165" t="s">
        <v>126</v>
      </c>
      <c r="C24" s="165" t="s">
        <v>127</v>
      </c>
      <c r="D24" s="165" t="s">
        <v>128</v>
      </c>
      <c r="E24" s="61"/>
      <c r="F24" s="166"/>
      <c r="G24" s="107"/>
      <c r="H24" s="107"/>
      <c r="I24" s="5"/>
      <c r="K24" s="8">
        <f t="shared" ref="K24:P24" si="9">IF(ISNUMBER(VLOOKUP(A18,$A147:$B153,2,FALSE)),VLOOKUP(A18,$A147:$B153,2,FALSE),)</f>
        <v>0</v>
      </c>
      <c r="L24" s="8">
        <f t="shared" si="9"/>
        <v>0</v>
      </c>
      <c r="M24" s="8">
        <f t="shared" si="9"/>
        <v>0</v>
      </c>
      <c r="N24" s="8">
        <f t="shared" si="9"/>
        <v>0</v>
      </c>
      <c r="O24" s="8">
        <f t="shared" si="9"/>
        <v>0</v>
      </c>
      <c r="P24" s="8">
        <f t="shared" si="9"/>
        <v>0</v>
      </c>
      <c r="Q24" s="30">
        <f>MAXA(K23:P24)</f>
        <v>0</v>
      </c>
      <c r="R24" s="33" t="s">
        <v>48</v>
      </c>
    </row>
    <row r="25" spans="1:22" ht="12.75" customHeight="1" x14ac:dyDescent="0.25">
      <c r="A25" s="67"/>
      <c r="B25" s="26"/>
      <c r="C25" s="26"/>
      <c r="D25" s="26"/>
      <c r="E25" s="27"/>
      <c r="F25" s="106"/>
      <c r="G25" s="107"/>
      <c r="H25" s="107"/>
      <c r="I25" s="16">
        <f>COUNTA(A25:D25)</f>
        <v>0</v>
      </c>
      <c r="J25" s="24">
        <f>I26</f>
        <v>0</v>
      </c>
      <c r="K25" s="335"/>
      <c r="L25" s="335"/>
      <c r="M25" s="335"/>
      <c r="N25" s="335"/>
      <c r="O25" s="335"/>
      <c r="P25" s="335"/>
      <c r="Q25" s="31"/>
    </row>
    <row r="26" spans="1:22" ht="15.75" customHeight="1" x14ac:dyDescent="0.25">
      <c r="A26" s="168">
        <v>1</v>
      </c>
      <c r="B26" s="169">
        <v>2</v>
      </c>
      <c r="C26" s="169">
        <v>3</v>
      </c>
      <c r="D26" s="169">
        <v>4</v>
      </c>
      <c r="E26" s="61"/>
      <c r="F26" s="170"/>
      <c r="G26" s="108"/>
      <c r="H26" s="108"/>
      <c r="I26" s="12">
        <f>IF(D25&lt;&gt;"",4,IF(C25&lt;&gt;"",3,IF(B25&lt;&gt;"",2,IF(A25&lt;&gt;"",1,0))))</f>
        <v>0</v>
      </c>
      <c r="O26" t="s">
        <v>60</v>
      </c>
    </row>
    <row r="27" spans="1:22" x14ac:dyDescent="0.25">
      <c r="A27" s="320" t="s">
        <v>123</v>
      </c>
      <c r="B27" s="321"/>
      <c r="C27" s="321"/>
      <c r="D27" s="321"/>
      <c r="E27" s="322"/>
      <c r="F27" s="323"/>
      <c r="G27" s="105"/>
      <c r="H27" s="105"/>
      <c r="I27" s="4"/>
      <c r="K27" s="64">
        <f t="shared" ref="K27:P28" si="10">IF(OR(A17="H302",A17="H319",A17="H315",A17="EUH066",A17=""),0,1)</f>
        <v>0</v>
      </c>
      <c r="L27" s="64">
        <f t="shared" si="10"/>
        <v>0</v>
      </c>
      <c r="M27" s="64">
        <f t="shared" si="10"/>
        <v>0</v>
      </c>
      <c r="N27" s="64">
        <f t="shared" si="10"/>
        <v>0</v>
      </c>
      <c r="O27" s="64">
        <f t="shared" si="10"/>
        <v>0</v>
      </c>
      <c r="P27" s="64">
        <f t="shared" si="10"/>
        <v>0</v>
      </c>
      <c r="Q27" s="4"/>
      <c r="R27" s="18"/>
    </row>
    <row r="28" spans="1:22" x14ac:dyDescent="0.25">
      <c r="A28" s="164" t="s">
        <v>129</v>
      </c>
      <c r="B28" s="165" t="s">
        <v>130</v>
      </c>
      <c r="C28" s="165" t="s">
        <v>131</v>
      </c>
      <c r="D28" s="165" t="s">
        <v>132</v>
      </c>
      <c r="E28" s="61"/>
      <c r="F28" s="166"/>
      <c r="G28" s="107"/>
      <c r="H28" s="107"/>
      <c r="I28" s="18"/>
      <c r="K28" s="64">
        <f t="shared" si="10"/>
        <v>0</v>
      </c>
      <c r="L28" s="64">
        <f t="shared" si="10"/>
        <v>0</v>
      </c>
      <c r="M28" s="64">
        <f t="shared" si="10"/>
        <v>0</v>
      </c>
      <c r="N28" s="64">
        <f t="shared" si="10"/>
        <v>0</v>
      </c>
      <c r="O28" s="64">
        <f t="shared" si="10"/>
        <v>0</v>
      </c>
      <c r="P28" s="64">
        <f t="shared" si="10"/>
        <v>0</v>
      </c>
      <c r="Q28" s="15">
        <f>SUM(K27:P28)</f>
        <v>0</v>
      </c>
      <c r="R28" s="18"/>
    </row>
    <row r="29" spans="1:22" x14ac:dyDescent="0.25">
      <c r="A29" s="67"/>
      <c r="B29" s="26"/>
      <c r="C29" s="26"/>
      <c r="D29" s="26"/>
      <c r="E29" s="27"/>
      <c r="F29" s="106"/>
      <c r="G29" s="107"/>
      <c r="H29" s="107"/>
      <c r="I29" s="16">
        <f>COUNTA(A29:D29)</f>
        <v>0</v>
      </c>
      <c r="J29" s="24">
        <f>I30</f>
        <v>0</v>
      </c>
      <c r="K29" s="18"/>
      <c r="L29" s="18"/>
      <c r="M29" s="18"/>
      <c r="N29" s="18"/>
      <c r="O29" s="18"/>
      <c r="P29" s="18"/>
      <c r="Q29" s="18"/>
      <c r="R29" s="18"/>
    </row>
    <row r="30" spans="1:22" x14ac:dyDescent="0.25">
      <c r="A30" s="168">
        <v>1</v>
      </c>
      <c r="B30" s="169">
        <v>2</v>
      </c>
      <c r="C30" s="169">
        <v>3</v>
      </c>
      <c r="D30" s="169">
        <v>4</v>
      </c>
      <c r="E30" s="152"/>
      <c r="F30" s="170"/>
      <c r="G30" s="108"/>
      <c r="H30" s="108"/>
      <c r="I30" s="12">
        <f>IF(D29&lt;&gt;"",4,IF(C29&lt;&gt;"",3,IF(B29&lt;&gt;"",2,IF(A29&lt;&gt;"",1,0))))</f>
        <v>0</v>
      </c>
      <c r="K30" s="408" t="s">
        <v>107</v>
      </c>
      <c r="L30" s="383"/>
      <c r="M30" s="383"/>
      <c r="N30" s="383"/>
      <c r="O30" s="383"/>
      <c r="P30" s="384"/>
      <c r="Q30" s="31"/>
    </row>
    <row r="31" spans="1:22" x14ac:dyDescent="0.25">
      <c r="A31" s="320" t="s">
        <v>192</v>
      </c>
      <c r="B31" s="321"/>
      <c r="C31" s="321"/>
      <c r="D31" s="321"/>
      <c r="E31" s="322"/>
      <c r="F31" s="323"/>
      <c r="G31" s="105"/>
      <c r="H31" s="105"/>
      <c r="I31" s="4"/>
      <c r="K31" s="8">
        <f>IF(ISNUMBER(VLOOKUP(A17,$A136:$B144,2,FALSE)),VLOOKUP(A17,$A136:$B144,2,FALSE),)</f>
        <v>0</v>
      </c>
      <c r="L31" s="8">
        <f t="shared" ref="L31:P31" si="11">IF(ISNUMBER(VLOOKUP(B17,$A136:$B144,2,FALSE)),VLOOKUP(B17,$A136:$B144,2,FALSE),)</f>
        <v>0</v>
      </c>
      <c r="M31" s="8">
        <f t="shared" si="11"/>
        <v>0</v>
      </c>
      <c r="N31" s="8">
        <f t="shared" si="11"/>
        <v>0</v>
      </c>
      <c r="O31" s="8">
        <f t="shared" si="11"/>
        <v>0</v>
      </c>
      <c r="P31" s="8">
        <f t="shared" si="11"/>
        <v>0</v>
      </c>
      <c r="Q31" s="32"/>
    </row>
    <row r="32" spans="1:22" ht="15.75" thickBot="1" x14ac:dyDescent="0.3">
      <c r="A32" s="164" t="s">
        <v>133</v>
      </c>
      <c r="B32" s="165" t="s">
        <v>134</v>
      </c>
      <c r="C32" s="165" t="s">
        <v>135</v>
      </c>
      <c r="D32" s="165" t="s">
        <v>136</v>
      </c>
      <c r="E32" s="61"/>
      <c r="F32" s="166"/>
      <c r="G32" s="107"/>
      <c r="H32" s="107"/>
      <c r="I32" s="18"/>
      <c r="K32" s="8">
        <f>IF(ISNUMBER(VLOOKUP(A18,$A137:$B145,2,FALSE)),VLOOKUP(A18,$A137:$B145,2,FALSE),)</f>
        <v>0</v>
      </c>
      <c r="L32" s="8">
        <f t="shared" ref="L32:P32" si="12">IF(ISNUMBER(VLOOKUP(B18,$A137:$B145,2,FALSE)),VLOOKUP(B18,$A137:$B145,2,FALSE),)</f>
        <v>0</v>
      </c>
      <c r="M32" s="8">
        <f t="shared" si="12"/>
        <v>0</v>
      </c>
      <c r="N32" s="8">
        <f t="shared" si="12"/>
        <v>0</v>
      </c>
      <c r="O32" s="8">
        <f t="shared" si="12"/>
        <v>0</v>
      </c>
      <c r="P32" s="8">
        <f t="shared" si="12"/>
        <v>0</v>
      </c>
      <c r="Q32" s="37">
        <f>MAXA(K31:P32)</f>
        <v>0</v>
      </c>
      <c r="R32" s="94" t="s">
        <v>108</v>
      </c>
    </row>
    <row r="33" spans="1:19" x14ac:dyDescent="0.25">
      <c r="A33" s="67"/>
      <c r="B33" s="26"/>
      <c r="C33" s="26"/>
      <c r="D33" s="26"/>
      <c r="E33" s="27"/>
      <c r="F33" s="106"/>
      <c r="G33" s="107"/>
      <c r="H33" s="107"/>
      <c r="I33" s="16">
        <f>COUNTA(A33:D33)</f>
        <v>0</v>
      </c>
      <c r="J33" s="24">
        <f>I34</f>
        <v>0</v>
      </c>
      <c r="K33" s="27"/>
      <c r="L33" s="27"/>
      <c r="M33" s="27"/>
      <c r="N33" s="27"/>
      <c r="O33" s="27"/>
      <c r="P33" s="3"/>
      <c r="Q33" s="18"/>
      <c r="R33" s="18"/>
    </row>
    <row r="34" spans="1:19" x14ac:dyDescent="0.25">
      <c r="A34" s="168">
        <v>1</v>
      </c>
      <c r="B34" s="169">
        <v>2</v>
      </c>
      <c r="C34" s="169">
        <v>3</v>
      </c>
      <c r="D34" s="169">
        <v>4</v>
      </c>
      <c r="E34" s="61"/>
      <c r="F34" s="170"/>
      <c r="G34" s="108"/>
      <c r="H34" s="108"/>
      <c r="I34" s="12">
        <f>IF(D33&lt;&gt;"",4,IF(C33&lt;&gt;"",3,IF(B33&lt;&gt;"",2,IF(A33&lt;&gt;"",1,0))))</f>
        <v>0</v>
      </c>
      <c r="K34" s="18"/>
      <c r="L34" s="18"/>
      <c r="M34" s="18"/>
      <c r="N34" s="18"/>
      <c r="O34" s="18"/>
      <c r="P34" s="3"/>
      <c r="Q34" s="18"/>
      <c r="R34" s="18"/>
    </row>
    <row r="35" spans="1:19" x14ac:dyDescent="0.25">
      <c r="A35" s="320" t="s">
        <v>124</v>
      </c>
      <c r="B35" s="321"/>
      <c r="C35" s="321"/>
      <c r="D35" s="321"/>
      <c r="E35" s="322"/>
      <c r="F35" s="323"/>
      <c r="G35" s="105"/>
      <c r="H35" s="105"/>
      <c r="I35" s="4"/>
      <c r="K35" s="403"/>
      <c r="L35" s="403"/>
      <c r="M35" s="403"/>
      <c r="N35" s="403"/>
      <c r="O35" s="403"/>
      <c r="P35" s="403"/>
      <c r="Q35" s="4"/>
      <c r="R35" s="18"/>
    </row>
    <row r="36" spans="1:19" x14ac:dyDescent="0.25">
      <c r="A36" s="164" t="s">
        <v>137</v>
      </c>
      <c r="B36" s="165" t="s">
        <v>138</v>
      </c>
      <c r="C36" s="165" t="s">
        <v>139</v>
      </c>
      <c r="D36" s="165" t="s">
        <v>140</v>
      </c>
      <c r="E36" s="61"/>
      <c r="F36" s="166"/>
      <c r="G36" s="107"/>
      <c r="H36" s="107"/>
      <c r="I36" s="18"/>
      <c r="K36" s="18"/>
      <c r="L36" s="18"/>
      <c r="M36" s="18"/>
      <c r="N36" s="18"/>
      <c r="O36" s="18"/>
      <c r="P36" s="3"/>
      <c r="Q36" s="18"/>
      <c r="R36" s="18"/>
    </row>
    <row r="37" spans="1:19" x14ac:dyDescent="0.25">
      <c r="A37" s="67"/>
      <c r="B37" s="26"/>
      <c r="C37" s="26"/>
      <c r="D37" s="26"/>
      <c r="E37" s="27"/>
      <c r="F37" s="106"/>
      <c r="G37" s="107"/>
      <c r="H37" s="107"/>
      <c r="I37" s="16">
        <f>COUNTA(A37:D37)</f>
        <v>0</v>
      </c>
      <c r="J37" s="24">
        <f>I38</f>
        <v>0</v>
      </c>
      <c r="K37" s="27"/>
      <c r="L37" s="27"/>
      <c r="M37" s="27"/>
      <c r="N37" s="27"/>
      <c r="O37" s="27"/>
      <c r="P37" s="3"/>
      <c r="Q37" s="18"/>
      <c r="R37" s="18"/>
    </row>
    <row r="38" spans="1:19" ht="15.75" thickBot="1" x14ac:dyDescent="0.3">
      <c r="A38" s="172">
        <v>1</v>
      </c>
      <c r="B38" s="173">
        <v>2</v>
      </c>
      <c r="C38" s="173">
        <v>3</v>
      </c>
      <c r="D38" s="173">
        <v>4</v>
      </c>
      <c r="E38" s="174"/>
      <c r="F38" s="175"/>
      <c r="G38" s="176"/>
      <c r="H38" s="108"/>
      <c r="I38" s="12">
        <f>IF(D37&lt;&gt;"",4,IF(C37&lt;&gt;"",3,IF(B37&lt;&gt;"",2,IF(A37&lt;&gt;"",1,0))))</f>
        <v>0</v>
      </c>
      <c r="K38" s="18"/>
      <c r="L38" s="18"/>
      <c r="M38" s="18"/>
      <c r="N38" s="18"/>
      <c r="O38" s="18"/>
      <c r="P38" s="3"/>
      <c r="Q38" s="18"/>
      <c r="R38" s="18"/>
    </row>
    <row r="39" spans="1:19" ht="12.75" customHeight="1" thickBot="1" x14ac:dyDescent="0.3">
      <c r="A39" s="177"/>
      <c r="B39" s="178"/>
      <c r="C39" s="178"/>
      <c r="D39" s="178"/>
      <c r="E39" s="61"/>
      <c r="F39" s="179"/>
      <c r="G39" s="171"/>
      <c r="H39" s="108"/>
      <c r="I39" s="48">
        <f>I25+I29+I33+I37</f>
        <v>0</v>
      </c>
      <c r="K39" s="18"/>
      <c r="L39" s="18"/>
      <c r="M39" s="18"/>
      <c r="N39" s="18"/>
      <c r="O39" s="18"/>
      <c r="P39" s="3"/>
      <c r="Q39" s="18"/>
      <c r="R39" s="18"/>
    </row>
    <row r="40" spans="1:19" x14ac:dyDescent="0.25">
      <c r="A40" s="393" t="str">
        <f>IF(I44&gt;1,"ERRORE: SELEZIONE MULTIPLA","")</f>
        <v/>
      </c>
      <c r="B40" s="394"/>
      <c r="C40" s="395"/>
      <c r="D40" s="395"/>
      <c r="E40" s="180"/>
      <c r="F40" s="180"/>
      <c r="G40" s="181"/>
      <c r="H40" s="103"/>
      <c r="I40" s="49">
        <f>I25+I29+I33+I37</f>
        <v>0</v>
      </c>
      <c r="J40" s="50">
        <f>IF(OR(I25&gt;1,I29&gt;1,I33&gt;1,I37&gt;1,I40&gt;1),2,1)</f>
        <v>1</v>
      </c>
      <c r="K40" s="3"/>
      <c r="L40" s="3"/>
      <c r="M40" s="3"/>
      <c r="N40" s="3"/>
      <c r="O40" s="3"/>
      <c r="P40" s="3"/>
      <c r="Q40" s="3"/>
      <c r="R40" s="3"/>
      <c r="S40" s="22"/>
    </row>
    <row r="41" spans="1:19" x14ac:dyDescent="0.25">
      <c r="A41" s="182" t="s">
        <v>141</v>
      </c>
      <c r="B41" s="183"/>
      <c r="C41" s="183"/>
      <c r="D41" s="183"/>
      <c r="E41" s="183"/>
      <c r="F41" s="401" t="str">
        <f>IF(AND(I44=0,OR(Q22&lt;&gt;0,Q24&lt;&gt;0)),"SELEZIONARE Quantità","")</f>
        <v/>
      </c>
      <c r="G41" s="402"/>
      <c r="H41" s="105"/>
      <c r="I41" s="4"/>
      <c r="K41" s="3"/>
      <c r="L41" s="3"/>
      <c r="M41" s="3"/>
      <c r="N41" s="3"/>
      <c r="O41" s="3"/>
      <c r="P41" s="3"/>
      <c r="Q41" s="18"/>
      <c r="R41" s="3"/>
      <c r="S41" s="22"/>
    </row>
    <row r="42" spans="1:19" x14ac:dyDescent="0.25">
      <c r="A42" s="184" t="s">
        <v>152</v>
      </c>
      <c r="B42" s="183"/>
      <c r="C42" s="183"/>
      <c r="D42" s="183"/>
      <c r="E42" s="183"/>
      <c r="F42" s="163"/>
      <c r="G42" s="185"/>
      <c r="H42" s="105"/>
      <c r="I42" s="4"/>
      <c r="K42" s="3"/>
      <c r="L42" s="3"/>
      <c r="M42" s="3"/>
      <c r="N42" s="3"/>
      <c r="O42" s="3"/>
      <c r="P42" s="3"/>
      <c r="Q42" s="18"/>
      <c r="R42" s="3"/>
      <c r="S42" s="22"/>
    </row>
    <row r="43" spans="1:19" x14ac:dyDescent="0.25">
      <c r="A43" s="186" t="s">
        <v>7</v>
      </c>
      <c r="B43" s="187" t="s">
        <v>6</v>
      </c>
      <c r="C43" s="187" t="s">
        <v>5</v>
      </c>
      <c r="D43" s="187" t="s">
        <v>4</v>
      </c>
      <c r="E43" s="187" t="s">
        <v>43</v>
      </c>
      <c r="F43" s="61"/>
      <c r="G43" s="188"/>
      <c r="H43" s="27"/>
      <c r="I43" s="5"/>
      <c r="K43" s="3"/>
      <c r="L43" s="3"/>
      <c r="M43" s="3"/>
      <c r="N43" s="3"/>
      <c r="O43" s="3"/>
      <c r="P43" s="3"/>
      <c r="Q43" s="3"/>
      <c r="R43" s="3"/>
      <c r="S43" s="22"/>
    </row>
    <row r="44" spans="1:19" ht="15.75" customHeight="1" x14ac:dyDescent="0.25">
      <c r="A44" s="67"/>
      <c r="B44" s="26"/>
      <c r="C44" s="26"/>
      <c r="D44" s="26"/>
      <c r="E44" s="26"/>
      <c r="F44" s="27"/>
      <c r="G44" s="76"/>
      <c r="H44" s="27"/>
      <c r="I44" s="16">
        <f>COUNTA(A44:E44)</f>
        <v>0</v>
      </c>
      <c r="J44" s="24">
        <f>I45</f>
        <v>0</v>
      </c>
      <c r="L44" s="7"/>
      <c r="S44" s="22"/>
    </row>
    <row r="45" spans="1:19" ht="15" customHeight="1" thickBot="1" x14ac:dyDescent="0.3">
      <c r="A45" s="172">
        <v>1</v>
      </c>
      <c r="B45" s="173">
        <v>2</v>
      </c>
      <c r="C45" s="173">
        <v>3</v>
      </c>
      <c r="D45" s="173">
        <v>4</v>
      </c>
      <c r="E45" s="173">
        <v>5</v>
      </c>
      <c r="F45" s="174"/>
      <c r="G45" s="77"/>
      <c r="H45" s="27"/>
      <c r="I45" s="52">
        <f>IF(E44&lt;&gt;"",5,IF(D44&lt;&gt;"",4,IF(C44&lt;&gt;"",3,IF(B44&lt;&gt;"",2,IF(A44&lt;&gt;"",1,0)))))</f>
        <v>0</v>
      </c>
      <c r="L45" s="7"/>
      <c r="S45" s="22"/>
    </row>
    <row r="46" spans="1:19" ht="15.75" thickBot="1" x14ac:dyDescent="0.3">
      <c r="A46" s="178"/>
      <c r="B46" s="178"/>
      <c r="C46" s="178"/>
      <c r="D46" s="178"/>
      <c r="E46" s="189"/>
      <c r="F46" s="178"/>
      <c r="G46" s="178"/>
      <c r="H46" s="178"/>
      <c r="I46" s="18"/>
      <c r="L46" s="7"/>
    </row>
    <row r="47" spans="1:19" x14ac:dyDescent="0.25">
      <c r="A47" s="316" t="str">
        <f>IF(J54&gt;1,"ERRORE: SELEZIONE MULTIPLA","")</f>
        <v/>
      </c>
      <c r="B47" s="317"/>
      <c r="C47" s="315" t="s">
        <v>142</v>
      </c>
      <c r="D47" s="315"/>
      <c r="E47" s="190"/>
      <c r="F47" s="191" t="str">
        <f>IF(AND(J54=0,OR(Q24&lt;&gt;0,Q22&lt;&gt;0)),"SELEZIONARE Stato fisico","")</f>
        <v/>
      </c>
      <c r="G47" s="192"/>
      <c r="H47" s="193"/>
      <c r="I47" s="4"/>
      <c r="L47" s="7"/>
    </row>
    <row r="48" spans="1:19" x14ac:dyDescent="0.25">
      <c r="A48" s="194" t="s">
        <v>153</v>
      </c>
      <c r="B48" s="195"/>
      <c r="C48" s="196"/>
      <c r="D48" s="196"/>
      <c r="E48" s="196"/>
      <c r="F48" s="197"/>
      <c r="G48" s="163"/>
      <c r="H48" s="185"/>
      <c r="I48" s="4"/>
      <c r="L48" s="7"/>
    </row>
    <row r="49" spans="1:30" x14ac:dyDescent="0.25">
      <c r="A49" s="194" t="s">
        <v>200</v>
      </c>
      <c r="B49" s="195"/>
      <c r="C49" s="196"/>
      <c r="D49" s="196"/>
      <c r="E49" s="196"/>
      <c r="F49" s="197"/>
      <c r="G49" s="196"/>
      <c r="H49" s="198"/>
      <c r="I49" s="4"/>
      <c r="L49" s="7"/>
    </row>
    <row r="50" spans="1:30" x14ac:dyDescent="0.25">
      <c r="A50" s="199" t="s">
        <v>8</v>
      </c>
      <c r="B50" s="406" t="s">
        <v>143</v>
      </c>
      <c r="C50" s="407"/>
      <c r="D50" s="407"/>
      <c r="E50" s="200" t="s">
        <v>144</v>
      </c>
      <c r="F50" s="201"/>
      <c r="G50" s="155"/>
      <c r="H50" s="162"/>
      <c r="I50" s="43"/>
      <c r="L50" s="7"/>
      <c r="AD50" s="150"/>
    </row>
    <row r="51" spans="1:30" x14ac:dyDescent="0.25">
      <c r="A51" s="199"/>
      <c r="B51" s="202" t="s">
        <v>147</v>
      </c>
      <c r="C51" s="202" t="s">
        <v>148</v>
      </c>
      <c r="D51" s="203"/>
      <c r="E51" s="204"/>
      <c r="F51" s="155"/>
      <c r="G51" s="155"/>
      <c r="H51" s="162"/>
      <c r="I51" s="72">
        <f>2*C52+10</f>
        <v>10</v>
      </c>
      <c r="L51" s="7"/>
    </row>
    <row r="52" spans="1:30" x14ac:dyDescent="0.25">
      <c r="A52" s="109"/>
      <c r="B52" s="26"/>
      <c r="C52" s="26"/>
      <c r="D52" s="110"/>
      <c r="E52" s="111"/>
      <c r="F52" s="103"/>
      <c r="G52" s="103"/>
      <c r="H52" s="104"/>
      <c r="I52" s="72">
        <f>5*C52+50</f>
        <v>50</v>
      </c>
      <c r="L52" s="7"/>
    </row>
    <row r="53" spans="1:30" x14ac:dyDescent="0.25">
      <c r="A53" s="112"/>
      <c r="B53" s="205" t="s">
        <v>149</v>
      </c>
      <c r="C53" s="206" t="s">
        <v>201</v>
      </c>
      <c r="D53" s="207" t="s">
        <v>150</v>
      </c>
      <c r="E53" s="113" t="s">
        <v>151</v>
      </c>
      <c r="F53" s="114" t="s">
        <v>154</v>
      </c>
      <c r="G53" s="114" t="s">
        <v>145</v>
      </c>
      <c r="H53" s="115" t="s">
        <v>146</v>
      </c>
      <c r="L53" s="7"/>
    </row>
    <row r="54" spans="1:30" ht="16.5" customHeight="1" x14ac:dyDescent="0.25">
      <c r="A54" s="82"/>
      <c r="B54" s="95" t="str">
        <f>IF(AND(ISNUMBER(C52),ISNUMBER(B52),(B52&gt;=I52),C52&gt;10,B52&gt;0),"X","")</f>
        <v/>
      </c>
      <c r="C54" s="95" t="str">
        <f>IF(AND(ISNUMBER(C52),ISNUMBER(B52),B52&gt;=I51,B52&lt;I52,C52&gt;10,B52&gt;0),"X","")</f>
        <v/>
      </c>
      <c r="D54" s="208" t="str">
        <f>IF(AND(ISNUMBER(C52),ISNUMBER(B52),B52&lt;I51,C52&gt;10),"X","")</f>
        <v/>
      </c>
      <c r="E54" s="26"/>
      <c r="F54" s="26"/>
      <c r="G54" s="26"/>
      <c r="H54" s="84"/>
      <c r="J54" s="16">
        <f>COUNTIF(A54:H54,"X")</f>
        <v>0</v>
      </c>
      <c r="K54" s="24">
        <f>J55</f>
        <v>0</v>
      </c>
    </row>
    <row r="55" spans="1:30" ht="15.75" thickBot="1" x14ac:dyDescent="0.3">
      <c r="A55" s="209">
        <v>1</v>
      </c>
      <c r="B55" s="210">
        <v>0</v>
      </c>
      <c r="C55" s="210">
        <v>0.5</v>
      </c>
      <c r="D55" s="211">
        <v>1</v>
      </c>
      <c r="E55" s="210">
        <v>0</v>
      </c>
      <c r="F55" s="212">
        <v>0.5</v>
      </c>
      <c r="G55" s="213">
        <v>1</v>
      </c>
      <c r="H55" s="116">
        <v>1</v>
      </c>
      <c r="J55" s="52">
        <f>IF(A54&lt;&gt;"",1,IF(B54&lt;&gt;"",0,IF(C54&lt;&gt;"",0.5,IF(D54&lt;&gt;"",1,IF(E54&lt;&gt;"",0,IF(F54&lt;&gt;"",0.5,IF(G54&lt;&gt;"",1,IF(H54&lt;&gt;"",1,0))))))))</f>
        <v>0</v>
      </c>
      <c r="K55" s="2"/>
    </row>
    <row r="56" spans="1:30" ht="7.5" customHeight="1" thickBot="1" x14ac:dyDescent="0.3">
      <c r="A56" s="214"/>
      <c r="B56" s="215"/>
      <c r="C56" s="215"/>
      <c r="D56" s="215"/>
      <c r="E56" s="215"/>
      <c r="F56" s="215"/>
      <c r="G56" s="215"/>
      <c r="H56" s="85"/>
      <c r="J56" s="52"/>
      <c r="K56" s="2"/>
    </row>
    <row r="57" spans="1:30" x14ac:dyDescent="0.25">
      <c r="A57" s="216" t="str">
        <f>IF(I65&gt;1,"ERRORE: SELEZIONE MULTIPLA","")</f>
        <v/>
      </c>
      <c r="B57" s="217"/>
      <c r="C57" s="217"/>
      <c r="D57" s="217"/>
      <c r="E57" s="217"/>
      <c r="F57" s="218"/>
      <c r="G57" s="219"/>
      <c r="H57" s="27"/>
      <c r="I57" s="27"/>
      <c r="J57" s="18"/>
      <c r="K57" s="2"/>
    </row>
    <row r="58" spans="1:30" x14ac:dyDescent="0.25">
      <c r="A58" s="220" t="s">
        <v>155</v>
      </c>
      <c r="B58" s="221"/>
      <c r="C58" s="221"/>
      <c r="D58" s="221"/>
      <c r="E58" s="285"/>
      <c r="F58" s="222" t="str">
        <f>IF(AND(I65=0,Q22&lt;&gt;0),"SELEZIONARE la Tipologia di Impianto","")</f>
        <v/>
      </c>
      <c r="G58" s="223"/>
      <c r="H58" s="118"/>
      <c r="I58" s="4"/>
      <c r="L58" s="7"/>
    </row>
    <row r="59" spans="1:30" x14ac:dyDescent="0.25">
      <c r="A59" s="119" t="s">
        <v>202</v>
      </c>
      <c r="B59" s="120"/>
      <c r="C59" s="117"/>
      <c r="D59" s="117"/>
      <c r="E59" s="121"/>
      <c r="F59" s="122"/>
      <c r="G59" s="73"/>
      <c r="H59" s="54"/>
      <c r="I59" s="20">
        <f t="shared" ref="I59:I64" si="13">IF(G59&lt;&gt;"",J59,0)</f>
        <v>0</v>
      </c>
      <c r="J59" s="1">
        <v>-3</v>
      </c>
      <c r="L59" s="7"/>
    </row>
    <row r="60" spans="1:30" x14ac:dyDescent="0.25">
      <c r="A60" s="119" t="s">
        <v>203</v>
      </c>
      <c r="B60" s="123"/>
      <c r="C60" s="123"/>
      <c r="D60" s="123"/>
      <c r="E60" s="123"/>
      <c r="F60" s="122"/>
      <c r="G60" s="73"/>
      <c r="H60" s="54"/>
      <c r="I60" s="20">
        <f t="shared" si="13"/>
        <v>0</v>
      </c>
      <c r="J60" s="1">
        <v>-2</v>
      </c>
      <c r="L60" s="7"/>
    </row>
    <row r="61" spans="1:30" x14ac:dyDescent="0.25">
      <c r="A61" s="119" t="s">
        <v>156</v>
      </c>
      <c r="B61" s="124"/>
      <c r="C61" s="124"/>
      <c r="D61" s="124"/>
      <c r="E61" s="124"/>
      <c r="F61" s="125"/>
      <c r="G61" s="74"/>
      <c r="H61" s="54"/>
      <c r="I61" s="20">
        <f t="shared" si="13"/>
        <v>0</v>
      </c>
      <c r="J61" s="1">
        <v>-1</v>
      </c>
      <c r="L61" s="7"/>
    </row>
    <row r="62" spans="1:30" x14ac:dyDescent="0.25">
      <c r="A62" s="293" t="s">
        <v>157</v>
      </c>
      <c r="B62" s="287"/>
      <c r="C62" s="287"/>
      <c r="D62" s="287"/>
      <c r="E62" s="287"/>
      <c r="F62" s="122"/>
      <c r="G62" s="73"/>
      <c r="H62" s="54"/>
      <c r="I62" s="20">
        <f t="shared" si="13"/>
        <v>0</v>
      </c>
      <c r="J62" s="1">
        <v>-0.5</v>
      </c>
      <c r="L62" s="7"/>
    </row>
    <row r="63" spans="1:30" x14ac:dyDescent="0.25">
      <c r="A63" s="371" t="s">
        <v>159</v>
      </c>
      <c r="B63" s="372"/>
      <c r="C63" s="372"/>
      <c r="D63" s="372"/>
      <c r="E63" s="372"/>
      <c r="F63" s="122"/>
      <c r="G63" s="78"/>
      <c r="H63" s="54"/>
      <c r="I63" s="20">
        <f>IF(G63&lt;&gt;"",J63,0)</f>
        <v>0</v>
      </c>
      <c r="J63" s="1">
        <v>0</v>
      </c>
      <c r="L63" s="7"/>
    </row>
    <row r="64" spans="1:30" x14ac:dyDescent="0.25">
      <c r="A64" s="371" t="s">
        <v>158</v>
      </c>
      <c r="B64" s="372"/>
      <c r="C64" s="372"/>
      <c r="D64" s="372"/>
      <c r="E64" s="372"/>
      <c r="F64" s="122"/>
      <c r="G64" s="73"/>
      <c r="H64" s="54"/>
      <c r="I64" s="20">
        <f t="shared" si="13"/>
        <v>0</v>
      </c>
      <c r="J64" s="1">
        <v>1</v>
      </c>
      <c r="L64" s="7"/>
      <c r="U64" s="22"/>
    </row>
    <row r="65" spans="1:21" x14ac:dyDescent="0.25">
      <c r="A65" s="225"/>
      <c r="B65" s="226"/>
      <c r="C65" s="226"/>
      <c r="D65" s="226"/>
      <c r="E65" s="226"/>
      <c r="F65" s="227"/>
      <c r="G65" s="228"/>
      <c r="H65" s="54"/>
      <c r="I65" s="17">
        <f>COUNTA(G59:G64)</f>
        <v>0</v>
      </c>
      <c r="J65" s="21"/>
      <c r="L65" s="7"/>
      <c r="U65" s="22"/>
    </row>
    <row r="66" spans="1:21" ht="9" customHeight="1" x14ac:dyDescent="0.25">
      <c r="A66" s="229"/>
      <c r="B66" s="226"/>
      <c r="C66" s="226"/>
      <c r="D66" s="226"/>
      <c r="E66" s="226"/>
      <c r="F66" s="230"/>
      <c r="G66" s="231"/>
      <c r="H66" s="55"/>
      <c r="J66" s="21"/>
      <c r="L66" s="7"/>
    </row>
    <row r="67" spans="1:21" x14ac:dyDescent="0.25">
      <c r="A67" s="398" t="s">
        <v>193</v>
      </c>
      <c r="B67" s="399"/>
      <c r="C67" s="399"/>
      <c r="D67" s="399"/>
      <c r="E67" s="399"/>
      <c r="F67" s="400"/>
      <c r="G67" s="232"/>
      <c r="H67" s="118"/>
      <c r="J67" s="51">
        <f>SUM(I59:I64)</f>
        <v>0</v>
      </c>
    </row>
    <row r="68" spans="1:21" x14ac:dyDescent="0.25">
      <c r="A68" s="377" t="s">
        <v>160</v>
      </c>
      <c r="B68" s="378"/>
      <c r="C68" s="378"/>
      <c r="D68" s="378"/>
      <c r="E68" s="379"/>
      <c r="F68" s="75"/>
      <c r="G68" s="228"/>
      <c r="H68" s="54"/>
      <c r="I68" s="20">
        <f>IF(F68&lt;&gt;"",J68,0)</f>
        <v>0</v>
      </c>
      <c r="J68" s="1">
        <v>0.5</v>
      </c>
    </row>
    <row r="69" spans="1:21" x14ac:dyDescent="0.25">
      <c r="A69" s="377" t="s">
        <v>161</v>
      </c>
      <c r="B69" s="378"/>
      <c r="C69" s="378"/>
      <c r="D69" s="378"/>
      <c r="E69" s="379"/>
      <c r="F69" s="75"/>
      <c r="G69" s="228"/>
      <c r="H69" s="54"/>
      <c r="I69" s="20">
        <f>IF(F69&lt;&gt;"",J69,0)</f>
        <v>0</v>
      </c>
      <c r="J69" s="1">
        <v>0.5</v>
      </c>
    </row>
    <row r="70" spans="1:21" x14ac:dyDescent="0.25">
      <c r="A70" s="377" t="s">
        <v>162</v>
      </c>
      <c r="B70" s="378"/>
      <c r="C70" s="378"/>
      <c r="D70" s="378"/>
      <c r="E70" s="379"/>
      <c r="F70" s="75"/>
      <c r="G70" s="228"/>
      <c r="H70" s="54"/>
      <c r="I70" s="20">
        <f>IF(F70&lt;&gt;"",J70,0)</f>
        <v>0</v>
      </c>
      <c r="J70" s="1">
        <v>0.5</v>
      </c>
    </row>
    <row r="71" spans="1:21" x14ac:dyDescent="0.25">
      <c r="A71" s="233"/>
      <c r="B71" s="154"/>
      <c r="C71" s="154"/>
      <c r="D71" s="154"/>
      <c r="E71" s="154"/>
      <c r="F71" s="224"/>
      <c r="G71" s="228"/>
      <c r="H71" s="54"/>
      <c r="I71" s="16">
        <f>COUNTA(F68:F70)</f>
        <v>0</v>
      </c>
      <c r="J71" s="21"/>
    </row>
    <row r="72" spans="1:21" x14ac:dyDescent="0.25">
      <c r="A72" s="288" t="s">
        <v>194</v>
      </c>
      <c r="B72" s="234"/>
      <c r="C72" s="234"/>
      <c r="D72" s="234"/>
      <c r="E72" s="286"/>
      <c r="F72" s="235" t="str">
        <f>IF(I76&gt;1,"ERRORE: SELEZIONE MULTIPLA","")</f>
        <v/>
      </c>
      <c r="G72" s="236"/>
      <c r="H72" s="126"/>
      <c r="J72" s="51">
        <f>SUM(I68:I70)</f>
        <v>0</v>
      </c>
    </row>
    <row r="73" spans="1:21" x14ac:dyDescent="0.25">
      <c r="A73" s="380" t="s">
        <v>163</v>
      </c>
      <c r="B73" s="381"/>
      <c r="C73" s="381"/>
      <c r="D73" s="381"/>
      <c r="E73" s="381"/>
      <c r="F73" s="26"/>
      <c r="G73" s="188"/>
      <c r="H73" s="27"/>
      <c r="I73" s="28">
        <f>IF(F73&lt;&gt;"",J73,0)</f>
        <v>0</v>
      </c>
      <c r="J73" s="29">
        <v>-0.5</v>
      </c>
    </row>
    <row r="74" spans="1:21" x14ac:dyDescent="0.25">
      <c r="A74" s="127" t="s">
        <v>204</v>
      </c>
      <c r="B74" s="128"/>
      <c r="C74" s="128"/>
      <c r="D74" s="128"/>
      <c r="E74" s="129"/>
      <c r="F74" s="369"/>
      <c r="G74" s="188"/>
      <c r="H74" s="27"/>
      <c r="I74" s="404">
        <f>IF(F74&lt;&gt;"",J74,0)</f>
        <v>0</v>
      </c>
      <c r="J74" s="354">
        <v>-1</v>
      </c>
      <c r="K74" s="353"/>
    </row>
    <row r="75" spans="1:21" ht="15.75" thickBot="1" x14ac:dyDescent="0.3">
      <c r="A75" s="294" t="s">
        <v>205</v>
      </c>
      <c r="B75" s="295"/>
      <c r="C75" s="295"/>
      <c r="D75" s="295"/>
      <c r="E75" s="296"/>
      <c r="F75" s="370"/>
      <c r="G75" s="77"/>
      <c r="H75" s="27"/>
      <c r="I75" s="405"/>
      <c r="J75" s="334"/>
      <c r="K75" s="353"/>
    </row>
    <row r="76" spans="1:21" x14ac:dyDescent="0.25">
      <c r="A76" s="151"/>
      <c r="B76" s="151"/>
      <c r="C76" s="151"/>
      <c r="D76" s="151"/>
      <c r="E76" s="151"/>
      <c r="F76" s="61"/>
      <c r="G76" s="61"/>
      <c r="H76" s="27"/>
      <c r="I76" s="16">
        <f>COUNTA(F73:F75)</f>
        <v>0</v>
      </c>
      <c r="J76" s="51">
        <f>SUM(I73:I75)</f>
        <v>0</v>
      </c>
    </row>
    <row r="77" spans="1:21" ht="17.25" customHeight="1" thickBot="1" x14ac:dyDescent="0.3">
      <c r="A77" s="240" t="s">
        <v>206</v>
      </c>
      <c r="B77" s="291"/>
      <c r="C77" s="291"/>
      <c r="D77" s="291"/>
      <c r="E77" s="291"/>
      <c r="F77" s="292"/>
      <c r="G77" s="61"/>
      <c r="H77" s="27"/>
      <c r="I77" s="18"/>
      <c r="J77" s="18"/>
    </row>
    <row r="78" spans="1:21" ht="9" hidden="1" customHeight="1" thickBot="1" x14ac:dyDescent="0.3">
      <c r="A78" s="396" t="s">
        <v>9</v>
      </c>
      <c r="B78" s="397"/>
      <c r="C78" s="397"/>
      <c r="D78" s="397"/>
      <c r="E78" s="397"/>
      <c r="F78" s="92" t="str">
        <f>IF(OR(Q24&lt;&gt;0),"X","")</f>
        <v/>
      </c>
      <c r="G78" s="61"/>
      <c r="H78" s="27"/>
      <c r="I78" s="18"/>
      <c r="J78" s="18"/>
    </row>
    <row r="79" spans="1:21" ht="15" customHeight="1" x14ac:dyDescent="0.25">
      <c r="A79" s="237" t="str">
        <f>IF(I84&gt;1,"ERRORE: SELEZIONE MULTIPLA","")</f>
        <v/>
      </c>
      <c r="B79" s="238"/>
      <c r="C79" s="238"/>
      <c r="D79" s="238"/>
      <c r="E79" s="238"/>
      <c r="F79" s="239"/>
      <c r="G79" s="61"/>
      <c r="H79" s="27"/>
      <c r="I79" s="18"/>
      <c r="J79" s="18"/>
    </row>
    <row r="80" spans="1:21" x14ac:dyDescent="0.25">
      <c r="A80" s="325" t="s">
        <v>164</v>
      </c>
      <c r="B80" s="326"/>
      <c r="C80" s="324"/>
      <c r="D80" s="324"/>
      <c r="E80" s="324"/>
      <c r="F80" s="327"/>
      <c r="G80" s="155"/>
      <c r="H80" s="103"/>
      <c r="I80" s="18"/>
      <c r="J80" s="18"/>
    </row>
    <row r="81" spans="1:13" x14ac:dyDescent="0.25">
      <c r="A81" s="240" t="s">
        <v>152</v>
      </c>
      <c r="B81" s="285"/>
      <c r="C81" s="284"/>
      <c r="D81" s="284"/>
      <c r="E81" s="284"/>
      <c r="F81" s="241" t="str">
        <f>IF(AND(I84=0,Q24&lt;&gt;0),"SELEZIONARE Modalità Contatto","")</f>
        <v/>
      </c>
      <c r="G81" s="155"/>
      <c r="H81" s="103"/>
      <c r="I81" s="18"/>
      <c r="J81" s="18"/>
    </row>
    <row r="82" spans="1:13" x14ac:dyDescent="0.25">
      <c r="A82" s="242" t="s">
        <v>176</v>
      </c>
      <c r="B82" s="243" t="s">
        <v>178</v>
      </c>
      <c r="C82" s="243" t="s">
        <v>174</v>
      </c>
      <c r="D82" s="243" t="s">
        <v>173</v>
      </c>
      <c r="E82" s="244" t="s">
        <v>172</v>
      </c>
      <c r="F82" s="245"/>
      <c r="G82" s="27"/>
      <c r="H82" s="27"/>
      <c r="I82" s="18"/>
      <c r="J82" s="18"/>
    </row>
    <row r="83" spans="1:13" x14ac:dyDescent="0.25">
      <c r="A83" s="246" t="s">
        <v>177</v>
      </c>
      <c r="B83" s="247" t="s">
        <v>179</v>
      </c>
      <c r="C83" s="247" t="s">
        <v>175</v>
      </c>
      <c r="D83" s="247"/>
      <c r="E83" s="248"/>
      <c r="F83" s="188"/>
      <c r="G83" s="27"/>
      <c r="H83" s="27"/>
      <c r="I83" s="18"/>
      <c r="J83" s="18"/>
    </row>
    <row r="84" spans="1:13" x14ac:dyDescent="0.25">
      <c r="A84" s="66"/>
      <c r="B84" s="40"/>
      <c r="C84" s="40"/>
      <c r="D84" s="40"/>
      <c r="E84" s="40"/>
      <c r="F84" s="106"/>
      <c r="G84" s="107"/>
      <c r="H84" s="107"/>
      <c r="I84" s="16">
        <f>COUNTA(A84:E84)</f>
        <v>0</v>
      </c>
      <c r="J84" s="24">
        <f>I85</f>
        <v>0</v>
      </c>
    </row>
    <row r="85" spans="1:13" x14ac:dyDescent="0.25">
      <c r="A85" s="168">
        <v>1</v>
      </c>
      <c r="B85" s="169">
        <v>2</v>
      </c>
      <c r="C85" s="169">
        <v>3</v>
      </c>
      <c r="D85" s="169">
        <v>4</v>
      </c>
      <c r="E85" s="169">
        <v>5</v>
      </c>
      <c r="F85" s="166"/>
      <c r="G85" s="107"/>
      <c r="H85" s="107"/>
      <c r="I85" s="12">
        <f>IF(E84&lt;&gt;"",5,IF(D84&lt;&gt;"",4,IF(C84&lt;&gt;"",3,IF(B84&lt;&gt;"",2,IF(A84&lt;&gt;"",1,0)))))</f>
        <v>0</v>
      </c>
    </row>
    <row r="86" spans="1:13" ht="3" customHeight="1" x14ac:dyDescent="0.25">
      <c r="A86" s="249"/>
      <c r="B86" s="250"/>
      <c r="C86" s="250"/>
      <c r="D86" s="250"/>
      <c r="E86" s="178"/>
      <c r="F86" s="188"/>
      <c r="G86" s="27"/>
      <c r="H86" s="27"/>
      <c r="I86" s="18"/>
      <c r="J86" s="18"/>
    </row>
    <row r="87" spans="1:13" ht="16.5" customHeight="1" x14ac:dyDescent="0.25">
      <c r="A87" s="251" t="str">
        <f>IF(I93&gt;1,"ERRORE: SELEZIONE MULTIPLA","")</f>
        <v/>
      </c>
      <c r="B87" s="178"/>
      <c r="C87" s="178"/>
      <c r="D87" s="178"/>
      <c r="E87" s="178"/>
      <c r="F87" s="166"/>
      <c r="G87" s="27"/>
      <c r="H87" s="27"/>
      <c r="I87" s="18"/>
      <c r="J87" s="18"/>
    </row>
    <row r="88" spans="1:13" x14ac:dyDescent="0.25">
      <c r="A88" s="325" t="s">
        <v>165</v>
      </c>
      <c r="B88" s="326"/>
      <c r="C88" s="324"/>
      <c r="D88" s="324"/>
      <c r="E88" s="324"/>
      <c r="F88" s="327"/>
      <c r="G88" s="103"/>
      <c r="H88" s="103"/>
      <c r="I88" s="18"/>
      <c r="J88" s="6"/>
    </row>
    <row r="89" spans="1:13" x14ac:dyDescent="0.25">
      <c r="A89" s="240" t="s">
        <v>152</v>
      </c>
      <c r="B89" s="285"/>
      <c r="C89" s="284"/>
      <c r="D89" s="284"/>
      <c r="E89" s="284"/>
      <c r="F89" s="241" t="str">
        <f>IF(AND(I93=0,Q24&lt;&gt;0),"SELEZIONARE Superficie","")</f>
        <v/>
      </c>
      <c r="G89" s="103"/>
      <c r="H89" s="103"/>
      <c r="I89" s="18"/>
      <c r="J89" s="6"/>
    </row>
    <row r="90" spans="1:13" x14ac:dyDescent="0.25">
      <c r="A90" s="297" t="s">
        <v>169</v>
      </c>
      <c r="B90" s="252" t="s">
        <v>166</v>
      </c>
      <c r="C90" s="252" t="s">
        <v>167</v>
      </c>
      <c r="D90" s="252" t="s">
        <v>170</v>
      </c>
      <c r="E90" s="253"/>
      <c r="F90" s="188"/>
      <c r="G90" s="27"/>
      <c r="H90" s="27"/>
      <c r="I90" s="18"/>
      <c r="J90" s="6"/>
    </row>
    <row r="91" spans="1:13" x14ac:dyDescent="0.25">
      <c r="A91" s="298"/>
      <c r="B91" s="254"/>
      <c r="C91" s="254" t="s">
        <v>168</v>
      </c>
      <c r="D91" s="254" t="s">
        <v>171</v>
      </c>
      <c r="E91" s="255"/>
      <c r="F91" s="188"/>
      <c r="G91" s="27"/>
      <c r="H91" s="27"/>
      <c r="I91" s="18"/>
    </row>
    <row r="92" spans="1:13" x14ac:dyDescent="0.25">
      <c r="A92" s="299"/>
      <c r="B92" s="256"/>
      <c r="C92" s="256"/>
      <c r="D92" s="254"/>
      <c r="E92" s="255"/>
      <c r="F92" s="188"/>
      <c r="G92" s="27"/>
      <c r="H92" s="27"/>
      <c r="I92" s="18"/>
    </row>
    <row r="93" spans="1:13" x14ac:dyDescent="0.25">
      <c r="A93" s="66"/>
      <c r="B93" s="40"/>
      <c r="C93" s="40"/>
      <c r="D93" s="26"/>
      <c r="E93" s="27"/>
      <c r="F93" s="106"/>
      <c r="G93" s="107"/>
      <c r="H93" s="107"/>
      <c r="I93" s="16">
        <f>COUNTA(A93:D93)</f>
        <v>0</v>
      </c>
      <c r="J93" s="24">
        <f>I94</f>
        <v>0</v>
      </c>
    </row>
    <row r="94" spans="1:13" x14ac:dyDescent="0.25">
      <c r="A94" s="168">
        <v>1</v>
      </c>
      <c r="B94" s="169">
        <v>2</v>
      </c>
      <c r="C94" s="169">
        <v>3</v>
      </c>
      <c r="D94" s="169">
        <v>4</v>
      </c>
      <c r="E94" s="178"/>
      <c r="F94" s="166"/>
      <c r="G94" s="107"/>
      <c r="H94" s="107"/>
      <c r="I94" s="12">
        <f>IF(OR(D93&lt;&gt;"",I85=3,I85=4),4,IF(C93&lt;&gt;"",3,IF(B93&lt;&gt;"",2,IF(A93&lt;&gt;"",1,0))))</f>
        <v>0</v>
      </c>
    </row>
    <row r="95" spans="1:13" ht="15" customHeight="1" thickBot="1" x14ac:dyDescent="0.3">
      <c r="A95" s="79" t="str">
        <f>IF(I25=0,"",IF(I25=1,I26,"ERRORE"))</f>
        <v/>
      </c>
      <c r="B95" s="80" t="str">
        <f>IF(I29=0,"",IF(I29=1,I30,"ERRORE"))</f>
        <v/>
      </c>
      <c r="C95" s="80" t="str">
        <f>IF(I33=0,"",IF(I33=1,I34,"ERRORE"))</f>
        <v/>
      </c>
      <c r="D95" s="80" t="str">
        <f>IF(I37=0,"",IF(I37=1,I38,"ERRORE"))</f>
        <v/>
      </c>
      <c r="E95" s="257">
        <f>MAXA(A95:D95)</f>
        <v>0</v>
      </c>
      <c r="F95" s="81"/>
      <c r="G95" s="276"/>
      <c r="H95" s="276"/>
      <c r="I95" s="18"/>
      <c r="J95" s="18"/>
      <c r="K95" s="3"/>
      <c r="L95" s="3"/>
      <c r="M95" s="3"/>
    </row>
    <row r="96" spans="1:13" ht="16.5" thickBot="1" x14ac:dyDescent="0.3">
      <c r="A96" s="375" t="s">
        <v>180</v>
      </c>
      <c r="B96" s="376"/>
      <c r="C96" s="376"/>
      <c r="D96" s="376"/>
      <c r="E96" s="376"/>
      <c r="F96" s="258" t="str">
        <f>IF(I39=0," ",IF(J40=1,E95,"Scegliere SOLO un tipo di esposizione"))</f>
        <v xml:space="preserve"> </v>
      </c>
      <c r="G96" s="130"/>
      <c r="H96" s="130"/>
      <c r="I96" s="18">
        <f>IF(ISNUMBER(F96),"",2)</f>
        <v>2</v>
      </c>
      <c r="J96" s="18"/>
      <c r="K96" s="44"/>
      <c r="L96" s="3"/>
      <c r="M96" s="3"/>
    </row>
    <row r="97" spans="1:13" ht="15.75" x14ac:dyDescent="0.25">
      <c r="A97" s="389" t="s">
        <v>183</v>
      </c>
      <c r="B97" s="390"/>
      <c r="C97" s="390"/>
      <c r="D97" s="390"/>
      <c r="E97" s="390"/>
      <c r="F97" s="259" t="s">
        <v>62</v>
      </c>
      <c r="G97" s="131"/>
      <c r="H97" s="131"/>
      <c r="I97" s="18"/>
      <c r="J97" s="18"/>
      <c r="K97" s="44"/>
      <c r="L97" s="3"/>
      <c r="M97" s="3"/>
    </row>
    <row r="98" spans="1:13" ht="15.75" x14ac:dyDescent="0.25">
      <c r="A98" s="373" t="s">
        <v>181</v>
      </c>
      <c r="B98" s="374"/>
      <c r="C98" s="374"/>
      <c r="D98" s="374"/>
      <c r="E98" s="374"/>
      <c r="F98" s="87" t="str">
        <f>IF(Q22=0,"",IF(AND(Q18=0,Q9=0),Q22,"ERRORE"))</f>
        <v/>
      </c>
      <c r="G98" s="131"/>
      <c r="H98" s="131"/>
      <c r="I98" s="18"/>
      <c r="J98" s="18"/>
      <c r="K98" s="44"/>
      <c r="L98" s="3"/>
      <c r="M98" s="3"/>
    </row>
    <row r="99" spans="1:13" ht="16.5" thickBot="1" x14ac:dyDescent="0.3">
      <c r="A99" s="318"/>
      <c r="B99" s="319"/>
      <c r="C99" s="368" t="s">
        <v>191</v>
      </c>
      <c r="D99" s="368"/>
      <c r="E99" s="368"/>
      <c r="F99" s="91" t="str">
        <f>IF(Q22=0,"",IF(I99&lt;0, 0,IF(OR(I44=0,J54=0,I65=0),"",IF(AND(I65&lt;2,I76&lt;2,J54=1,I44=1),IF(I99&gt;5,5,I99),"ERRORE"))))</f>
        <v/>
      </c>
      <c r="G99" s="276"/>
      <c r="H99" s="276"/>
      <c r="I99" s="53" t="str">
        <f>IF(Q22=0,"",IF((I45+J55+J67+J72+SUM(I73:I74))&lt;0.5,(0.5),(I45+J55+J67+J72+SUM(I73:I74))))</f>
        <v/>
      </c>
      <c r="J99" s="45"/>
      <c r="K99" s="44"/>
      <c r="L99" s="3"/>
      <c r="M99" s="3"/>
    </row>
    <row r="100" spans="1:13" ht="10.5" hidden="1" customHeight="1" x14ac:dyDescent="0.25">
      <c r="A100" s="260"/>
      <c r="B100" s="261"/>
      <c r="C100" s="261"/>
      <c r="D100" s="167"/>
      <c r="E100" s="167"/>
      <c r="F100" s="57" t="str">
        <f>IF(ISNUMBER(F99),IF(Q22=0,"",IF(F96=1,VLOOKUP(F99,$A158:$B167,2),"")),"")</f>
        <v/>
      </c>
      <c r="G100" s="278"/>
      <c r="H100" s="278"/>
      <c r="I100" s="18"/>
      <c r="J100" s="45"/>
      <c r="K100" s="44"/>
      <c r="L100" s="3"/>
      <c r="M100" s="3"/>
    </row>
    <row r="101" spans="1:13" ht="12" hidden="1" customHeight="1" x14ac:dyDescent="0.25">
      <c r="A101" s="260"/>
      <c r="B101" s="261"/>
      <c r="C101" s="261"/>
      <c r="D101" s="261"/>
      <c r="E101" s="261"/>
      <c r="F101" s="57" t="str">
        <f>IF(ISNUMBER(F99),IF(Q22=0,"",IF(F96=2,VLOOKUP(F99,$A169:$B178,2),"")),"")</f>
        <v/>
      </c>
      <c r="G101" s="278"/>
      <c r="H101" s="278"/>
      <c r="I101" s="18">
        <f>I45+J55+J67+J72+SUM(I73:I74)</f>
        <v>0</v>
      </c>
      <c r="J101" s="45"/>
      <c r="K101" s="44"/>
      <c r="L101" s="3"/>
      <c r="M101" s="3"/>
    </row>
    <row r="102" spans="1:13" ht="12" hidden="1" customHeight="1" x14ac:dyDescent="0.25">
      <c r="A102" s="260"/>
      <c r="B102" s="261"/>
      <c r="C102" s="261"/>
      <c r="D102" s="261"/>
      <c r="E102" s="261"/>
      <c r="F102" s="57" t="str">
        <f>IF(ISNUMBER(F99),IF(Q22=0,"",IF(F96=3,VLOOKUP(F99,$A180:$B189,2),"")),"")</f>
        <v/>
      </c>
      <c r="G102" s="278"/>
      <c r="H102" s="278"/>
      <c r="I102" s="18"/>
      <c r="J102" s="45"/>
      <c r="K102" s="44"/>
      <c r="L102" s="3"/>
      <c r="M102" s="3"/>
    </row>
    <row r="103" spans="1:13" ht="10.5" hidden="1" customHeight="1" x14ac:dyDescent="0.25">
      <c r="A103" s="260"/>
      <c r="B103" s="261"/>
      <c r="C103" s="261"/>
      <c r="D103" s="261"/>
      <c r="E103" s="261"/>
      <c r="F103" s="57" t="str">
        <f>IF(ISNUMBER(F99),IF(Q22=0,"",IF(F96=4,VLOOKUP(F99,$A191:$B200,2),"")),"")</f>
        <v/>
      </c>
      <c r="G103" s="278"/>
      <c r="H103" s="278"/>
      <c r="I103" s="18"/>
      <c r="J103" s="45"/>
      <c r="K103" s="44"/>
      <c r="L103" s="3"/>
      <c r="M103" s="3"/>
    </row>
    <row r="104" spans="1:13" ht="15.75" hidden="1" customHeight="1" thickBot="1" x14ac:dyDescent="0.3">
      <c r="A104" s="260"/>
      <c r="B104" s="261"/>
      <c r="C104" s="261"/>
      <c r="D104" s="261"/>
      <c r="E104" s="262" t="s">
        <v>44</v>
      </c>
      <c r="F104" s="57" t="str">
        <f>IF(Q22=0,"",IF(ISNUMBER(F99),IF(OR(I25&gt;1,I29&gt;1,I33&gt;1,I37&gt;1,I40&gt;1),"ERRORE",IF(Q22=0,"",MAXA(F100:F103))),"ERRORE"))</f>
        <v/>
      </c>
      <c r="G104" s="276"/>
      <c r="H104" s="276"/>
      <c r="I104" s="18"/>
      <c r="J104" s="45"/>
      <c r="K104" s="44"/>
      <c r="L104" s="3"/>
      <c r="M104" s="3"/>
    </row>
    <row r="105" spans="1:13" ht="15.75" customHeight="1" x14ac:dyDescent="0.25">
      <c r="A105" s="391" t="s">
        <v>184</v>
      </c>
      <c r="B105" s="392"/>
      <c r="C105" s="392"/>
      <c r="D105" s="392"/>
      <c r="E105" s="392"/>
      <c r="F105" s="259"/>
      <c r="G105" s="131"/>
      <c r="H105" s="131"/>
      <c r="I105" s="18"/>
      <c r="J105" s="45"/>
      <c r="K105" s="44"/>
      <c r="L105" s="3"/>
      <c r="M105" s="3"/>
    </row>
    <row r="106" spans="1:13" ht="15.75" customHeight="1" x14ac:dyDescent="0.25">
      <c r="A106" s="373" t="s">
        <v>182</v>
      </c>
      <c r="B106" s="374"/>
      <c r="C106" s="374"/>
      <c r="D106" s="374"/>
      <c r="E106" s="374"/>
      <c r="F106" s="87" t="str">
        <f>IF(Q24=0,"",IF(AND(Q18=0,Q9=0),MAX(Q24,Q32),"ERRORE"))</f>
        <v/>
      </c>
      <c r="G106" s="131"/>
      <c r="H106" s="131"/>
      <c r="I106" s="18"/>
      <c r="J106" s="45"/>
      <c r="K106" s="44"/>
      <c r="L106" s="3"/>
      <c r="M106" s="3"/>
    </row>
    <row r="107" spans="1:13" ht="15.75" customHeight="1" thickBot="1" x14ac:dyDescent="0.3">
      <c r="A107" s="263"/>
      <c r="B107" s="264"/>
      <c r="C107" s="368" t="s">
        <v>190</v>
      </c>
      <c r="D107" s="368"/>
      <c r="E107" s="368"/>
      <c r="F107" s="265" t="str">
        <f>A114</f>
        <v/>
      </c>
      <c r="G107" s="131"/>
      <c r="H107" s="131"/>
      <c r="I107" s="18"/>
      <c r="J107" s="45"/>
      <c r="K107" s="44"/>
      <c r="L107" s="3"/>
      <c r="M107" s="3"/>
    </row>
    <row r="108" spans="1:13" ht="15.75" hidden="1" customHeight="1" x14ac:dyDescent="0.25">
      <c r="A108" s="86" t="s">
        <v>49</v>
      </c>
      <c r="B108" s="86" t="s">
        <v>50</v>
      </c>
      <c r="C108" s="357"/>
      <c r="D108" s="357"/>
      <c r="E108" s="357"/>
      <c r="F108" s="167"/>
      <c r="G108" s="107"/>
      <c r="H108" s="107"/>
      <c r="I108" s="18"/>
      <c r="J108" s="45"/>
      <c r="K108" s="44"/>
      <c r="L108" s="3"/>
      <c r="M108" s="3"/>
    </row>
    <row r="109" spans="1:13" ht="8.25" hidden="1" customHeight="1" x14ac:dyDescent="0.25">
      <c r="A109" s="56" t="str">
        <f>IF(I44&gt;1,"",IF(Q24=0,"",IF(I45=1,VLOOKUP(I85,$A204:$B208,2),"")))</f>
        <v/>
      </c>
      <c r="B109" s="56" t="str">
        <f>IF(I93&gt;1,"",IF(Q24=0,"",IF(A114=1,VLOOKUP(J93,$A236:$B239,2),"")))</f>
        <v/>
      </c>
      <c r="C109" s="266"/>
      <c r="D109" s="266"/>
      <c r="E109" s="266"/>
      <c r="F109" s="56" t="str">
        <f>IF(I96=2,"",IF(Q24=0,"",IF(B114=1,VLOOKUP(F96,$A263:$B266,2),"")))</f>
        <v/>
      </c>
      <c r="G109" s="279"/>
      <c r="H109" s="279"/>
      <c r="I109" s="18"/>
      <c r="J109" s="45"/>
      <c r="K109" s="44"/>
      <c r="L109" s="46"/>
      <c r="M109" s="3"/>
    </row>
    <row r="110" spans="1:13" ht="9" hidden="1" customHeight="1" x14ac:dyDescent="0.25">
      <c r="A110" s="56" t="str">
        <f>IF(I44&gt;1,"",IF(Q24=0,"",IF(I45=2,VLOOKUP(I85,$A210:$B214,2),"")))</f>
        <v/>
      </c>
      <c r="B110" s="56" t="str">
        <f>IF(I93&gt;1,"",IF(Q24=0,"",IF(A114=2,VLOOKUP(J93,$A241:$B244,2),"")))</f>
        <v/>
      </c>
      <c r="C110" s="266"/>
      <c r="D110" s="266"/>
      <c r="E110" s="266"/>
      <c r="F110" s="56" t="str">
        <f>IF(I96=2,"",IF(Q24=0,"",IF(B114=2,VLOOKUP(F96,$A268:$B271,2),"")))</f>
        <v/>
      </c>
      <c r="G110" s="279"/>
      <c r="H110" s="279"/>
      <c r="I110" s="18"/>
      <c r="J110" s="45"/>
      <c r="K110" s="44"/>
      <c r="L110" s="3"/>
      <c r="M110" s="3"/>
    </row>
    <row r="111" spans="1:13" ht="8.25" hidden="1" customHeight="1" x14ac:dyDescent="0.25">
      <c r="A111" s="56" t="str">
        <f>IF(I44&gt;1,"",IF(Q24=0,"",IF(I45=3,VLOOKUP(I85,$A216:$B220,2),"")))</f>
        <v/>
      </c>
      <c r="B111" s="56" t="str">
        <f>IF(I93&gt;1,"",IF(Q24=0,"",IF(A114=3,VLOOKUP(J93,$A246:$B249,2),"")))</f>
        <v/>
      </c>
      <c r="C111" s="266"/>
      <c r="D111" s="266"/>
      <c r="E111" s="266"/>
      <c r="F111" s="56" t="str">
        <f>IF(I96=2,"",IF(Q24=0,"",IF(B114=3,VLOOKUP(F96,$A273:$B276,2),"")))</f>
        <v/>
      </c>
      <c r="G111" s="279"/>
      <c r="H111" s="279"/>
      <c r="I111" s="18"/>
      <c r="J111" s="45"/>
      <c r="K111" s="44"/>
      <c r="L111" s="3"/>
      <c r="M111" s="3"/>
    </row>
    <row r="112" spans="1:13" ht="9" hidden="1" customHeight="1" x14ac:dyDescent="0.25">
      <c r="A112" s="56" t="str">
        <f>IF(I44&gt;1,"",IF(Q24=0,"",IF(I45=4,VLOOKUP(I85,$A222:$B226,2),"")))</f>
        <v/>
      </c>
      <c r="B112" s="56" t="str">
        <f>IF(I93&gt;1,"",IF(Q24=0,"",IF(A114=4,VLOOKUP(J93,$A251:$B254,2),"")))</f>
        <v/>
      </c>
      <c r="C112" s="266"/>
      <c r="D112" s="266"/>
      <c r="E112" s="266"/>
      <c r="F112" s="56" t="str">
        <f>IF(I96=2,"",IF(Q24=0,"",IF(B114=4,VLOOKUP(F96,$A278:$B281,2),"")))</f>
        <v/>
      </c>
      <c r="G112" s="279"/>
      <c r="H112" s="279"/>
      <c r="I112" s="18"/>
      <c r="J112" s="45"/>
      <c r="K112" s="44"/>
      <c r="L112" s="3"/>
      <c r="M112" s="3"/>
    </row>
    <row r="113" spans="1:13" ht="9.75" hidden="1" customHeight="1" x14ac:dyDescent="0.25">
      <c r="A113" s="56" t="str">
        <f>IF(I44&gt;1,"",IF(Q24=0,"",IF(I45=5,VLOOKUP(I85,$A228:$B232,2),"")))</f>
        <v/>
      </c>
      <c r="B113" s="56" t="str">
        <f>IF(I93&gt;1,"",IF(Q24=0,"",IF(A114=5,VLOOKUP(J93,$A256:$B259,2),"")))</f>
        <v/>
      </c>
      <c r="C113" s="266"/>
      <c r="D113" s="266"/>
      <c r="E113" s="266"/>
      <c r="F113" s="56" t="str">
        <f>IF(I96=2,"",IF(Q24=0,"",IF(B114=5,VLOOKUP(F96,$A283:$B286,2),"")))</f>
        <v/>
      </c>
      <c r="G113" s="279"/>
      <c r="H113" s="279"/>
      <c r="I113" s="18"/>
      <c r="J113" s="45"/>
      <c r="K113" s="44"/>
      <c r="L113" s="3"/>
      <c r="M113" s="3"/>
    </row>
    <row r="114" spans="1:13" ht="15.75" hidden="1" customHeight="1" x14ac:dyDescent="0.25">
      <c r="A114" s="267" t="str">
        <f>IF(F78="","",IF(AND(I44=1,I84=1),MAX(A109:A113),"ERRORE"))</f>
        <v/>
      </c>
      <c r="B114" s="267" t="str">
        <f>IF(F78="","",IF(I93&gt;1,"ERRORE",IF(ISNUMBER(A114),MAX(B109:B113),"ERRORE")))</f>
        <v/>
      </c>
      <c r="C114" s="261"/>
      <c r="D114" s="261"/>
      <c r="E114" s="262" t="s">
        <v>44</v>
      </c>
      <c r="F114" s="39" t="str">
        <f>IF(Q24=0,"",IF(F78="","",IF(ISNUMBER(F96),IF(ISNUMBER(B114),MAXA(F109:F113),"ERRORE"),"ERRORE")))</f>
        <v/>
      </c>
      <c r="G114" s="276"/>
      <c r="H114" s="276"/>
      <c r="I114" s="18"/>
      <c r="J114" s="45"/>
      <c r="K114" s="44"/>
      <c r="L114" s="3"/>
      <c r="M114" s="3"/>
    </row>
    <row r="115" spans="1:13" ht="16.5" customHeight="1" thickBot="1" x14ac:dyDescent="0.35">
      <c r="A115" s="309" t="str">
        <f>IF(Q15&lt;&gt;0,"AGENTE SENSIBILIZZANTE","")</f>
        <v/>
      </c>
      <c r="B115" s="310"/>
      <c r="C115" s="282"/>
      <c r="D115" s="301" t="str">
        <f>IF(AND($F$54="X",$Q$24&lt;&gt;0,$Q$22=0),"VERIFICARE RISCHIO INALATORIO"," ")</f>
        <v xml:space="preserve"> </v>
      </c>
      <c r="E115" s="301"/>
      <c r="F115" s="283" t="str">
        <f>IF(AND($G$54="X",$Q$24&lt;&gt;0,$Q$22=0),"VERIFICARE RISCHIO INALATORIO"," ")</f>
        <v xml:space="preserve"> </v>
      </c>
      <c r="G115" s="277"/>
      <c r="H115" s="277"/>
      <c r="I115" s="18"/>
    </row>
    <row r="116" spans="1:13" ht="19.5" customHeight="1" x14ac:dyDescent="0.3">
      <c r="A116" s="167"/>
      <c r="B116" s="289" t="s">
        <v>185</v>
      </c>
      <c r="C116" s="268" t="s">
        <v>186</v>
      </c>
      <c r="D116" s="269" t="s">
        <v>187</v>
      </c>
      <c r="E116" s="268" t="str">
        <f>IF(F120="",IF(ISNUMBER(F116),IF(F116&gt;75,"MOLTO ALTO",IF(F116&gt;50,"ALTO",IF(F116&gt;25,"MEDIO",IF(F116&gt;10,"MODESTO",IF(Q15=0,"IRRILEVANTE",""))))),""),"")</f>
        <v/>
      </c>
      <c r="F116" s="88" t="str">
        <f>IF(Q22=0,"",IF(ISNUMBER(F104),IF(ISNUMBER(F98*F104),F98*F104,""),"ERRORE"))</f>
        <v/>
      </c>
      <c r="G116" s="134"/>
      <c r="H116" s="134"/>
      <c r="I116" s="62">
        <f>IF(ISNUMBER(F116),IF(F116&lt;&gt;"",1,0),2)</f>
        <v>2</v>
      </c>
    </row>
    <row r="117" spans="1:13" ht="18.75" customHeight="1" x14ac:dyDescent="0.3">
      <c r="A117" s="153"/>
      <c r="B117" s="290" t="s">
        <v>188</v>
      </c>
      <c r="C117" s="270" t="s">
        <v>186</v>
      </c>
      <c r="D117" s="271" t="s">
        <v>187</v>
      </c>
      <c r="E117" s="270" t="str">
        <f>IF(F120="",IF(ISNUMBER(F117),IF(F117&gt;75,"MOLTO ALTO",IF(F117&gt;50,"ALTO",IF(F117&gt;25,"MEDIO",IF(F117&gt;10,"MODESTO","IRRILEVANTE")))),""),"")</f>
        <v/>
      </c>
      <c r="F117" s="89" t="str">
        <f>IF(Q24=0,"",IF(F78="","",IF(ISNUMBER(F114),IF(ISNUMBER(F106*F114),F106*F114,""),"ERRORE")))</f>
        <v/>
      </c>
      <c r="G117" s="134"/>
      <c r="H117" s="134"/>
      <c r="I117" s="62">
        <f>IF(ISNUMBER(F117),IF(F117&lt;&gt;"",1,0),2)</f>
        <v>2</v>
      </c>
    </row>
    <row r="118" spans="1:13" ht="21.75" customHeight="1" thickBot="1" x14ac:dyDescent="0.35">
      <c r="A118" s="272"/>
      <c r="B118" s="273"/>
      <c r="C118" s="274" t="s">
        <v>189</v>
      </c>
      <c r="D118" s="275" t="s">
        <v>186</v>
      </c>
      <c r="E118" s="274" t="str">
        <f>IF(F120="",IF(ISNUMBER(F118),IF(F118&gt;75,"MOLTO ALTO",IF(F118&gt;50,"ALTO",IF(F118&gt;25,"MEDIO",IF(F118&gt;10,"MODESTO",IF(Q15=0,"IRRILEVANTE",""))))),""),"")</f>
        <v/>
      </c>
      <c r="F118" s="90" t="str">
        <f>IF(I118=2,SQRT(F116^2+F117^2),"")</f>
        <v/>
      </c>
      <c r="G118" s="280"/>
      <c r="H118" s="280"/>
      <c r="I118" s="63">
        <f>SUM(I116:I117)</f>
        <v>4</v>
      </c>
    </row>
    <row r="119" spans="1:13" ht="18.75" x14ac:dyDescent="0.3">
      <c r="A119" s="272"/>
      <c r="B119" s="302" t="str">
        <f>IF(AND($D$54="X",$Q$24&lt;&gt;0,$Q$22=0),"VERIFICARE RISCHIO INALATORIO"," ")</f>
        <v xml:space="preserve"> </v>
      </c>
      <c r="C119" s="302" t="str">
        <f t="shared" ref="C119" si="14">IF(AND($D$54="X",$Q$24&lt;&gt;0,$Q$22=0),"RISCHIO INALATORIO PRESENTE"," ")</f>
        <v xml:space="preserve"> </v>
      </c>
      <c r="D119" s="300" t="str">
        <f>IF(AND($H$54="X",$Q$24&lt;&gt;0,$Q$22=0),"VERIFICARE RISCHIO INALATORIO"," ")</f>
        <v xml:space="preserve"> </v>
      </c>
      <c r="E119" s="300"/>
      <c r="F119" s="47" t="str">
        <f>IF(Q5&lt;&gt;0,"SI PREGA DI CONTATTARE il PREP","")</f>
        <v/>
      </c>
      <c r="G119" s="281"/>
      <c r="H119" s="281"/>
    </row>
    <row r="120" spans="1:13" ht="15.75" x14ac:dyDescent="0.25">
      <c r="A120" s="132"/>
      <c r="B120" s="133"/>
      <c r="C120"/>
      <c r="D120" s="135"/>
      <c r="E120" s="134"/>
      <c r="F120" s="65" t="str">
        <f>IF(OR(F116="ERRORE",F117="ERRORE"),"",IF(AND(Q28=0,OR(B52&gt;150,E54&lt;&gt;0),I71=0,J44=1),"RISCHIO IRRILEVANTE",""))</f>
        <v/>
      </c>
      <c r="G120" s="134"/>
      <c r="H120" s="134"/>
      <c r="I120" s="4"/>
    </row>
    <row r="121" spans="1:13" hidden="1" x14ac:dyDescent="0.25">
      <c r="A121" s="98" t="s">
        <v>46</v>
      </c>
      <c r="B121" s="98"/>
      <c r="C121" s="136"/>
      <c r="I121" s="2"/>
    </row>
    <row r="122" spans="1:13" hidden="1" x14ac:dyDescent="0.25">
      <c r="A122" s="98" t="s">
        <v>13</v>
      </c>
      <c r="B122" s="137">
        <v>1</v>
      </c>
    </row>
    <row r="123" spans="1:13" hidden="1" x14ac:dyDescent="0.25">
      <c r="A123" s="98" t="s">
        <v>14</v>
      </c>
      <c r="B123" s="137">
        <v>1</v>
      </c>
    </row>
    <row r="124" spans="1:13" hidden="1" x14ac:dyDescent="0.25">
      <c r="A124" s="98" t="s">
        <v>17</v>
      </c>
      <c r="B124" s="137">
        <v>2</v>
      </c>
    </row>
    <row r="125" spans="1:13" hidden="1" x14ac:dyDescent="0.25">
      <c r="A125" s="98" t="s">
        <v>20</v>
      </c>
      <c r="B125" s="137">
        <v>2</v>
      </c>
    </row>
    <row r="126" spans="1:13" hidden="1" x14ac:dyDescent="0.25">
      <c r="A126" s="98" t="s">
        <v>21</v>
      </c>
      <c r="B126" s="137">
        <v>2</v>
      </c>
    </row>
    <row r="127" spans="1:13" hidden="1" x14ac:dyDescent="0.25">
      <c r="A127" s="98" t="s">
        <v>22</v>
      </c>
      <c r="B127" s="137">
        <v>2</v>
      </c>
    </row>
    <row r="128" spans="1:13" hidden="1" x14ac:dyDescent="0.25">
      <c r="A128" s="98" t="s">
        <v>23</v>
      </c>
      <c r="B128" s="137">
        <v>2</v>
      </c>
    </row>
    <row r="129" spans="1:2" hidden="1" x14ac:dyDescent="0.25">
      <c r="A129" s="98" t="s">
        <v>24</v>
      </c>
      <c r="B129" s="137">
        <v>3</v>
      </c>
    </row>
    <row r="130" spans="1:2" hidden="1" x14ac:dyDescent="0.25">
      <c r="A130" s="98" t="s">
        <v>25</v>
      </c>
      <c r="B130" s="137">
        <v>3</v>
      </c>
    </row>
    <row r="131" spans="1:2" hidden="1" x14ac:dyDescent="0.25">
      <c r="A131" s="98" t="s">
        <v>28</v>
      </c>
      <c r="B131" s="137">
        <v>3</v>
      </c>
    </row>
    <row r="132" spans="1:2" hidden="1" x14ac:dyDescent="0.25">
      <c r="A132" s="138" t="s">
        <v>29</v>
      </c>
      <c r="B132" s="137">
        <v>3</v>
      </c>
    </row>
    <row r="133" spans="1:2" hidden="1" x14ac:dyDescent="0.25">
      <c r="A133" s="98" t="s">
        <v>30</v>
      </c>
      <c r="B133" s="137">
        <v>3</v>
      </c>
    </row>
    <row r="134" spans="1:2" hidden="1" x14ac:dyDescent="0.25">
      <c r="A134" s="98" t="s">
        <v>31</v>
      </c>
      <c r="B134" s="137">
        <v>3</v>
      </c>
    </row>
    <row r="135" spans="1:2" hidden="1" x14ac:dyDescent="0.25">
      <c r="A135" s="98" t="s">
        <v>33</v>
      </c>
      <c r="B135" s="137">
        <v>4</v>
      </c>
    </row>
    <row r="136" spans="1:2" hidden="1" x14ac:dyDescent="0.25">
      <c r="A136" s="98" t="s">
        <v>34</v>
      </c>
      <c r="B136" s="137">
        <v>4</v>
      </c>
    </row>
    <row r="137" spans="1:2" hidden="1" x14ac:dyDescent="0.25">
      <c r="A137" s="98" t="s">
        <v>35</v>
      </c>
      <c r="B137" s="137">
        <v>4</v>
      </c>
    </row>
    <row r="138" spans="1:2" hidden="1" x14ac:dyDescent="0.25">
      <c r="A138" s="98" t="s">
        <v>36</v>
      </c>
      <c r="B138" s="137">
        <v>4</v>
      </c>
    </row>
    <row r="139" spans="1:2" hidden="1" x14ac:dyDescent="0.25">
      <c r="A139" s="98" t="s">
        <v>37</v>
      </c>
      <c r="B139" s="137">
        <v>4</v>
      </c>
    </row>
    <row r="140" spans="1:2" hidden="1" x14ac:dyDescent="0.25">
      <c r="A140" s="98" t="s">
        <v>38</v>
      </c>
      <c r="B140" s="137">
        <v>5</v>
      </c>
    </row>
    <row r="141" spans="1:2" hidden="1" x14ac:dyDescent="0.25">
      <c r="A141" s="98" t="s">
        <v>39</v>
      </c>
      <c r="B141" s="137">
        <v>5</v>
      </c>
    </row>
    <row r="142" spans="1:2" hidden="1" x14ac:dyDescent="0.25">
      <c r="A142" s="98" t="s">
        <v>40</v>
      </c>
      <c r="B142" s="137">
        <v>5</v>
      </c>
    </row>
    <row r="143" spans="1:2" hidden="1" x14ac:dyDescent="0.25">
      <c r="A143" s="98" t="s">
        <v>41</v>
      </c>
      <c r="B143" s="137">
        <v>5</v>
      </c>
    </row>
    <row r="144" spans="1:2" hidden="1" x14ac:dyDescent="0.25">
      <c r="A144" s="98" t="s">
        <v>42</v>
      </c>
      <c r="B144" s="137">
        <v>5</v>
      </c>
    </row>
    <row r="145" spans="1:2" ht="9" hidden="1" customHeight="1" x14ac:dyDescent="0.25">
      <c r="A145" s="98"/>
      <c r="B145" s="137"/>
    </row>
    <row r="146" spans="1:2" hidden="1" x14ac:dyDescent="0.25">
      <c r="A146" s="98" t="s">
        <v>47</v>
      </c>
      <c r="B146" s="137"/>
    </row>
    <row r="147" spans="1:2" hidden="1" x14ac:dyDescent="0.25">
      <c r="A147" s="98" t="s">
        <v>32</v>
      </c>
      <c r="B147" s="137">
        <v>4</v>
      </c>
    </row>
    <row r="148" spans="1:2" hidden="1" x14ac:dyDescent="0.25">
      <c r="A148" s="98" t="s">
        <v>26</v>
      </c>
      <c r="B148" s="137">
        <v>3</v>
      </c>
    </row>
    <row r="149" spans="1:2" hidden="1" x14ac:dyDescent="0.25">
      <c r="A149" s="98" t="s">
        <v>18</v>
      </c>
      <c r="B149" s="137">
        <v>2</v>
      </c>
    </row>
    <row r="150" spans="1:2" hidden="1" x14ac:dyDescent="0.25">
      <c r="A150" s="98" t="s">
        <v>27</v>
      </c>
      <c r="B150" s="137">
        <v>3</v>
      </c>
    </row>
    <row r="151" spans="1:2" hidden="1" x14ac:dyDescent="0.25">
      <c r="A151" s="98" t="s">
        <v>15</v>
      </c>
      <c r="B151" s="137">
        <v>1</v>
      </c>
    </row>
    <row r="152" spans="1:2" hidden="1" x14ac:dyDescent="0.25">
      <c r="A152" s="138" t="s">
        <v>19</v>
      </c>
      <c r="B152" s="137">
        <v>2</v>
      </c>
    </row>
    <row r="153" spans="1:2" hidden="1" x14ac:dyDescent="0.25">
      <c r="A153" s="98" t="s">
        <v>16</v>
      </c>
      <c r="B153" s="137">
        <v>1</v>
      </c>
    </row>
    <row r="154" spans="1:2" hidden="1" x14ac:dyDescent="0.25">
      <c r="A154" s="107"/>
      <c r="B154" s="133"/>
    </row>
    <row r="155" spans="1:2" hidden="1" x14ac:dyDescent="0.25">
      <c r="A155" s="101" t="s">
        <v>52</v>
      </c>
      <c r="B155" s="139"/>
    </row>
    <row r="156" spans="1:2" hidden="1" x14ac:dyDescent="0.25">
      <c r="A156" s="140" t="s">
        <v>51</v>
      </c>
      <c r="B156" s="139"/>
    </row>
    <row r="157" spans="1:2" hidden="1" x14ac:dyDescent="0.25">
      <c r="A157" s="141">
        <v>1</v>
      </c>
      <c r="B157" s="98"/>
    </row>
    <row r="158" spans="1:2" hidden="1" x14ac:dyDescent="0.25">
      <c r="A158" s="142">
        <v>0.5</v>
      </c>
      <c r="B158" s="143">
        <v>1</v>
      </c>
    </row>
    <row r="159" spans="1:2" hidden="1" x14ac:dyDescent="0.25">
      <c r="A159" s="142">
        <v>1</v>
      </c>
      <c r="B159" s="143">
        <v>2</v>
      </c>
    </row>
    <row r="160" spans="1:2" hidden="1" x14ac:dyDescent="0.25">
      <c r="A160" s="142">
        <v>1.5</v>
      </c>
      <c r="B160" s="143">
        <v>3</v>
      </c>
    </row>
    <row r="161" spans="1:2" hidden="1" x14ac:dyDescent="0.25">
      <c r="A161" s="142">
        <v>2</v>
      </c>
      <c r="B161" s="143">
        <v>4</v>
      </c>
    </row>
    <row r="162" spans="1:2" hidden="1" x14ac:dyDescent="0.25">
      <c r="A162" s="142">
        <v>2.5</v>
      </c>
      <c r="B162" s="143">
        <v>6</v>
      </c>
    </row>
    <row r="163" spans="1:2" hidden="1" x14ac:dyDescent="0.25">
      <c r="A163" s="142">
        <v>3</v>
      </c>
      <c r="B163" s="143">
        <v>7</v>
      </c>
    </row>
    <row r="164" spans="1:2" hidden="1" x14ac:dyDescent="0.25">
      <c r="A164" s="142">
        <v>3.5</v>
      </c>
      <c r="B164" s="143">
        <v>8</v>
      </c>
    </row>
    <row r="165" spans="1:2" hidden="1" x14ac:dyDescent="0.25">
      <c r="A165" s="142">
        <v>4</v>
      </c>
      <c r="B165" s="143">
        <v>9</v>
      </c>
    </row>
    <row r="166" spans="1:2" hidden="1" x14ac:dyDescent="0.25">
      <c r="A166" s="142">
        <v>4.5</v>
      </c>
      <c r="B166" s="143">
        <v>10</v>
      </c>
    </row>
    <row r="167" spans="1:2" ht="15.75" hidden="1" thickBot="1" x14ac:dyDescent="0.3">
      <c r="A167" s="144">
        <v>5</v>
      </c>
      <c r="B167" s="145">
        <v>11</v>
      </c>
    </row>
    <row r="168" spans="1:2" hidden="1" x14ac:dyDescent="0.25">
      <c r="A168" s="146">
        <v>2</v>
      </c>
      <c r="B168" s="147"/>
    </row>
    <row r="169" spans="1:2" hidden="1" x14ac:dyDescent="0.25">
      <c r="A169" s="142">
        <v>0.5</v>
      </c>
      <c r="B169" s="143">
        <v>2</v>
      </c>
    </row>
    <row r="170" spans="1:2" hidden="1" x14ac:dyDescent="0.25">
      <c r="A170" s="142">
        <v>1</v>
      </c>
      <c r="B170" s="143">
        <v>3</v>
      </c>
    </row>
    <row r="171" spans="1:2" hidden="1" x14ac:dyDescent="0.25">
      <c r="A171" s="142">
        <v>1.5</v>
      </c>
      <c r="B171" s="143">
        <v>5</v>
      </c>
    </row>
    <row r="172" spans="1:2" hidden="1" x14ac:dyDescent="0.25">
      <c r="A172" s="142">
        <v>2</v>
      </c>
      <c r="B172" s="143">
        <v>6</v>
      </c>
    </row>
    <row r="173" spans="1:2" hidden="1" x14ac:dyDescent="0.25">
      <c r="A173" s="142">
        <v>2.5</v>
      </c>
      <c r="B173" s="143">
        <v>8</v>
      </c>
    </row>
    <row r="174" spans="1:2" hidden="1" x14ac:dyDescent="0.25">
      <c r="A174" s="142">
        <v>3</v>
      </c>
      <c r="B174" s="143">
        <v>9</v>
      </c>
    </row>
    <row r="175" spans="1:2" hidden="1" x14ac:dyDescent="0.25">
      <c r="A175" s="142">
        <v>3.5</v>
      </c>
      <c r="B175" s="143">
        <v>11</v>
      </c>
    </row>
    <row r="176" spans="1:2" hidden="1" x14ac:dyDescent="0.25">
      <c r="A176" s="142">
        <v>4</v>
      </c>
      <c r="B176" s="143">
        <v>12</v>
      </c>
    </row>
    <row r="177" spans="1:2" hidden="1" x14ac:dyDescent="0.25">
      <c r="A177" s="142">
        <v>4.5</v>
      </c>
      <c r="B177" s="143">
        <v>14</v>
      </c>
    </row>
    <row r="178" spans="1:2" ht="15.75" hidden="1" thickBot="1" x14ac:dyDescent="0.3">
      <c r="A178" s="144">
        <v>5</v>
      </c>
      <c r="B178" s="145">
        <v>15</v>
      </c>
    </row>
    <row r="179" spans="1:2" hidden="1" x14ac:dyDescent="0.25">
      <c r="A179" s="146">
        <v>3</v>
      </c>
      <c r="B179" s="147"/>
    </row>
    <row r="180" spans="1:2" hidden="1" x14ac:dyDescent="0.25">
      <c r="A180" s="142">
        <v>0.5</v>
      </c>
      <c r="B180" s="143">
        <v>2</v>
      </c>
    </row>
    <row r="181" spans="1:2" hidden="1" x14ac:dyDescent="0.25">
      <c r="A181" s="142">
        <v>1</v>
      </c>
      <c r="B181" s="143">
        <v>3</v>
      </c>
    </row>
    <row r="182" spans="1:2" hidden="1" x14ac:dyDescent="0.25">
      <c r="A182" s="142">
        <v>1.5</v>
      </c>
      <c r="B182" s="143">
        <v>5</v>
      </c>
    </row>
    <row r="183" spans="1:2" hidden="1" x14ac:dyDescent="0.25">
      <c r="A183" s="142">
        <v>2</v>
      </c>
      <c r="B183" s="143">
        <v>7</v>
      </c>
    </row>
    <row r="184" spans="1:2" hidden="1" x14ac:dyDescent="0.25">
      <c r="A184" s="142">
        <v>2.5</v>
      </c>
      <c r="B184" s="143">
        <v>9</v>
      </c>
    </row>
    <row r="185" spans="1:2" hidden="1" x14ac:dyDescent="0.25">
      <c r="A185" s="142">
        <v>3</v>
      </c>
      <c r="B185" s="143">
        <v>10</v>
      </c>
    </row>
    <row r="186" spans="1:2" hidden="1" x14ac:dyDescent="0.25">
      <c r="A186" s="142">
        <v>3.5</v>
      </c>
      <c r="B186" s="143">
        <v>12</v>
      </c>
    </row>
    <row r="187" spans="1:2" hidden="1" x14ac:dyDescent="0.25">
      <c r="A187" s="142">
        <v>4</v>
      </c>
      <c r="B187" s="143">
        <v>14</v>
      </c>
    </row>
    <row r="188" spans="1:2" hidden="1" x14ac:dyDescent="0.25">
      <c r="A188" s="142">
        <v>4.5</v>
      </c>
      <c r="B188" s="143">
        <v>15</v>
      </c>
    </row>
    <row r="189" spans="1:2" ht="15.75" hidden="1" thickBot="1" x14ac:dyDescent="0.3">
      <c r="A189" s="144">
        <v>5</v>
      </c>
      <c r="B189" s="145">
        <v>17</v>
      </c>
    </row>
    <row r="190" spans="1:2" hidden="1" x14ac:dyDescent="0.25">
      <c r="A190" s="146">
        <v>4</v>
      </c>
      <c r="B190" s="147"/>
    </row>
    <row r="191" spans="1:2" hidden="1" x14ac:dyDescent="0.25">
      <c r="A191" s="142">
        <v>0.5</v>
      </c>
      <c r="B191" s="143">
        <v>2</v>
      </c>
    </row>
    <row r="192" spans="1:2" hidden="1" x14ac:dyDescent="0.25">
      <c r="A192" s="142">
        <v>1</v>
      </c>
      <c r="B192" s="143">
        <v>4</v>
      </c>
    </row>
    <row r="193" spans="1:2" hidden="1" x14ac:dyDescent="0.25">
      <c r="A193" s="142">
        <v>1.5</v>
      </c>
      <c r="B193" s="143">
        <v>6</v>
      </c>
    </row>
    <row r="194" spans="1:2" hidden="1" x14ac:dyDescent="0.25">
      <c r="A194" s="142">
        <v>2</v>
      </c>
      <c r="B194" s="143">
        <v>8</v>
      </c>
    </row>
    <row r="195" spans="1:2" hidden="1" x14ac:dyDescent="0.25">
      <c r="A195" s="142">
        <v>2.5</v>
      </c>
      <c r="B195" s="143">
        <v>10</v>
      </c>
    </row>
    <row r="196" spans="1:2" hidden="1" x14ac:dyDescent="0.25">
      <c r="A196" s="142">
        <v>3</v>
      </c>
      <c r="B196" s="143">
        <v>12</v>
      </c>
    </row>
    <row r="197" spans="1:2" hidden="1" x14ac:dyDescent="0.25">
      <c r="A197" s="142">
        <v>3.5</v>
      </c>
      <c r="B197" s="143">
        <v>14</v>
      </c>
    </row>
    <row r="198" spans="1:2" hidden="1" x14ac:dyDescent="0.25">
      <c r="A198" s="142">
        <v>4</v>
      </c>
      <c r="B198" s="143">
        <v>16</v>
      </c>
    </row>
    <row r="199" spans="1:2" hidden="1" x14ac:dyDescent="0.25">
      <c r="A199" s="142">
        <v>4.5</v>
      </c>
      <c r="B199" s="143">
        <v>18</v>
      </c>
    </row>
    <row r="200" spans="1:2" hidden="1" x14ac:dyDescent="0.25">
      <c r="A200" s="142">
        <v>5</v>
      </c>
      <c r="B200" s="143">
        <v>20</v>
      </c>
    </row>
    <row r="201" spans="1:2" hidden="1" x14ac:dyDescent="0.25">
      <c r="A201" s="101" t="s">
        <v>53</v>
      </c>
    </row>
    <row r="202" spans="1:2" hidden="1" x14ac:dyDescent="0.25">
      <c r="A202" s="148" t="s">
        <v>54</v>
      </c>
    </row>
    <row r="203" spans="1:2" hidden="1" x14ac:dyDescent="0.25">
      <c r="A203" s="141">
        <v>1</v>
      </c>
      <c r="B203" s="98"/>
    </row>
    <row r="204" spans="1:2" hidden="1" x14ac:dyDescent="0.25">
      <c r="A204" s="142">
        <v>1</v>
      </c>
      <c r="B204" s="143">
        <v>1</v>
      </c>
    </row>
    <row r="205" spans="1:2" hidden="1" x14ac:dyDescent="0.25">
      <c r="A205" s="142">
        <v>2</v>
      </c>
      <c r="B205" s="143">
        <v>1</v>
      </c>
    </row>
    <row r="206" spans="1:2" hidden="1" x14ac:dyDescent="0.25">
      <c r="A206" s="142">
        <v>3</v>
      </c>
      <c r="B206" s="143">
        <v>2</v>
      </c>
    </row>
    <row r="207" spans="1:2" hidden="1" x14ac:dyDescent="0.25">
      <c r="A207" s="142">
        <v>4</v>
      </c>
      <c r="B207" s="143">
        <v>3</v>
      </c>
    </row>
    <row r="208" spans="1:2" hidden="1" x14ac:dyDescent="0.25">
      <c r="A208" s="142">
        <v>5</v>
      </c>
      <c r="B208" s="143">
        <v>4</v>
      </c>
    </row>
    <row r="209" spans="1:2" hidden="1" x14ac:dyDescent="0.25">
      <c r="A209" s="141">
        <v>2</v>
      </c>
      <c r="B209" s="98"/>
    </row>
    <row r="210" spans="1:2" hidden="1" x14ac:dyDescent="0.25">
      <c r="A210" s="142">
        <v>1</v>
      </c>
      <c r="B210" s="143">
        <v>1</v>
      </c>
    </row>
    <row r="211" spans="1:2" hidden="1" x14ac:dyDescent="0.25">
      <c r="A211" s="142">
        <v>2</v>
      </c>
      <c r="B211" s="143">
        <v>2</v>
      </c>
    </row>
    <row r="212" spans="1:2" hidden="1" x14ac:dyDescent="0.25">
      <c r="A212" s="142">
        <v>3</v>
      </c>
      <c r="B212" s="143">
        <v>3</v>
      </c>
    </row>
    <row r="213" spans="1:2" hidden="1" x14ac:dyDescent="0.25">
      <c r="A213" s="142">
        <v>4</v>
      </c>
      <c r="B213" s="143">
        <v>4</v>
      </c>
    </row>
    <row r="214" spans="1:2" hidden="1" x14ac:dyDescent="0.25">
      <c r="A214" s="142">
        <v>5</v>
      </c>
      <c r="B214" s="143">
        <v>5</v>
      </c>
    </row>
    <row r="215" spans="1:2" hidden="1" x14ac:dyDescent="0.25">
      <c r="A215" s="141">
        <v>3</v>
      </c>
      <c r="B215" s="98"/>
    </row>
    <row r="216" spans="1:2" hidden="1" x14ac:dyDescent="0.25">
      <c r="A216" s="142">
        <v>1</v>
      </c>
      <c r="B216" s="143">
        <v>2</v>
      </c>
    </row>
    <row r="217" spans="1:2" hidden="1" x14ac:dyDescent="0.25">
      <c r="A217" s="142">
        <v>2</v>
      </c>
      <c r="B217" s="143">
        <v>2</v>
      </c>
    </row>
    <row r="218" spans="1:2" hidden="1" x14ac:dyDescent="0.25">
      <c r="A218" s="142">
        <v>3</v>
      </c>
      <c r="B218" s="143">
        <v>3</v>
      </c>
    </row>
    <row r="219" spans="1:2" hidden="1" x14ac:dyDescent="0.25">
      <c r="A219" s="142">
        <v>4</v>
      </c>
      <c r="B219" s="143">
        <v>5</v>
      </c>
    </row>
    <row r="220" spans="1:2" hidden="1" x14ac:dyDescent="0.25">
      <c r="A220" s="142">
        <v>5</v>
      </c>
      <c r="B220" s="143">
        <v>5</v>
      </c>
    </row>
    <row r="221" spans="1:2" hidden="1" x14ac:dyDescent="0.25">
      <c r="A221" s="141">
        <v>4</v>
      </c>
      <c r="B221" s="98"/>
    </row>
    <row r="222" spans="1:2" hidden="1" x14ac:dyDescent="0.25">
      <c r="A222" s="142">
        <v>1</v>
      </c>
      <c r="B222" s="143">
        <v>3</v>
      </c>
    </row>
    <row r="223" spans="1:2" hidden="1" x14ac:dyDescent="0.25">
      <c r="A223" s="142">
        <v>2</v>
      </c>
      <c r="B223" s="143">
        <v>3</v>
      </c>
    </row>
    <row r="224" spans="1:2" hidden="1" x14ac:dyDescent="0.25">
      <c r="A224" s="142">
        <v>3</v>
      </c>
      <c r="B224" s="143">
        <v>4</v>
      </c>
    </row>
    <row r="225" spans="1:2" hidden="1" x14ac:dyDescent="0.25">
      <c r="A225" s="142">
        <v>4</v>
      </c>
      <c r="B225" s="143">
        <v>5</v>
      </c>
    </row>
    <row r="226" spans="1:2" hidden="1" x14ac:dyDescent="0.25">
      <c r="A226" s="142">
        <v>5</v>
      </c>
      <c r="B226" s="143">
        <v>5</v>
      </c>
    </row>
    <row r="227" spans="1:2" hidden="1" x14ac:dyDescent="0.25">
      <c r="A227" s="141">
        <v>5</v>
      </c>
      <c r="B227" s="98"/>
    </row>
    <row r="228" spans="1:2" hidden="1" x14ac:dyDescent="0.25">
      <c r="A228" s="142">
        <v>1</v>
      </c>
      <c r="B228" s="143">
        <v>4</v>
      </c>
    </row>
    <row r="229" spans="1:2" hidden="1" x14ac:dyDescent="0.25">
      <c r="A229" s="142">
        <v>2</v>
      </c>
      <c r="B229" s="143">
        <v>4</v>
      </c>
    </row>
    <row r="230" spans="1:2" hidden="1" x14ac:dyDescent="0.25">
      <c r="A230" s="142">
        <v>3</v>
      </c>
      <c r="B230" s="143">
        <v>5</v>
      </c>
    </row>
    <row r="231" spans="1:2" hidden="1" x14ac:dyDescent="0.25">
      <c r="A231" s="142">
        <v>4</v>
      </c>
      <c r="B231" s="143">
        <v>5</v>
      </c>
    </row>
    <row r="232" spans="1:2" hidden="1" x14ac:dyDescent="0.25">
      <c r="A232" s="142">
        <v>5</v>
      </c>
      <c r="B232" s="143">
        <v>5</v>
      </c>
    </row>
    <row r="233" spans="1:2" hidden="1" x14ac:dyDescent="0.25">
      <c r="A233" s="101" t="s">
        <v>55</v>
      </c>
    </row>
    <row r="234" spans="1:2" hidden="1" x14ac:dyDescent="0.25">
      <c r="A234" s="148" t="s">
        <v>56</v>
      </c>
    </row>
    <row r="235" spans="1:2" hidden="1" x14ac:dyDescent="0.25">
      <c r="A235" s="141">
        <v>1</v>
      </c>
      <c r="B235" s="98"/>
    </row>
    <row r="236" spans="1:2" hidden="1" x14ac:dyDescent="0.25">
      <c r="A236" s="142">
        <v>1</v>
      </c>
      <c r="B236" s="143">
        <v>1</v>
      </c>
    </row>
    <row r="237" spans="1:2" hidden="1" x14ac:dyDescent="0.25">
      <c r="A237" s="142">
        <v>2</v>
      </c>
      <c r="B237" s="143">
        <v>2</v>
      </c>
    </row>
    <row r="238" spans="1:2" hidden="1" x14ac:dyDescent="0.25">
      <c r="A238" s="142">
        <v>3</v>
      </c>
      <c r="B238" s="143">
        <v>3</v>
      </c>
    </row>
    <row r="239" spans="1:2" hidden="1" x14ac:dyDescent="0.25">
      <c r="A239" s="142">
        <v>4</v>
      </c>
      <c r="B239" s="143">
        <v>4</v>
      </c>
    </row>
    <row r="240" spans="1:2" hidden="1" x14ac:dyDescent="0.25">
      <c r="A240" s="141">
        <v>2</v>
      </c>
      <c r="B240" s="98"/>
    </row>
    <row r="241" spans="1:2" hidden="1" x14ac:dyDescent="0.25">
      <c r="A241" s="142">
        <v>1</v>
      </c>
      <c r="B241" s="143">
        <v>2</v>
      </c>
    </row>
    <row r="242" spans="1:2" hidden="1" x14ac:dyDescent="0.25">
      <c r="A242" s="142">
        <v>2</v>
      </c>
      <c r="B242" s="143">
        <v>3</v>
      </c>
    </row>
    <row r="243" spans="1:2" hidden="1" x14ac:dyDescent="0.25">
      <c r="A243" s="142">
        <v>3</v>
      </c>
      <c r="B243" s="143">
        <v>4</v>
      </c>
    </row>
    <row r="244" spans="1:2" hidden="1" x14ac:dyDescent="0.25">
      <c r="A244" s="142">
        <v>4</v>
      </c>
      <c r="B244" s="143">
        <v>4</v>
      </c>
    </row>
    <row r="245" spans="1:2" hidden="1" x14ac:dyDescent="0.25">
      <c r="A245" s="141">
        <v>3</v>
      </c>
      <c r="B245" s="98"/>
    </row>
    <row r="246" spans="1:2" hidden="1" x14ac:dyDescent="0.25">
      <c r="A246" s="142">
        <v>1</v>
      </c>
      <c r="B246" s="143">
        <v>3</v>
      </c>
    </row>
    <row r="247" spans="1:2" hidden="1" x14ac:dyDescent="0.25">
      <c r="A247" s="142">
        <v>2</v>
      </c>
      <c r="B247" s="143">
        <v>4</v>
      </c>
    </row>
    <row r="248" spans="1:2" hidden="1" x14ac:dyDescent="0.25">
      <c r="A248" s="142">
        <v>3</v>
      </c>
      <c r="B248" s="143">
        <v>4</v>
      </c>
    </row>
    <row r="249" spans="1:2" hidden="1" x14ac:dyDescent="0.25">
      <c r="A249" s="142">
        <v>4</v>
      </c>
      <c r="B249" s="143">
        <v>5</v>
      </c>
    </row>
    <row r="250" spans="1:2" hidden="1" x14ac:dyDescent="0.25">
      <c r="A250" s="141">
        <v>4</v>
      </c>
      <c r="B250" s="98"/>
    </row>
    <row r="251" spans="1:2" hidden="1" x14ac:dyDescent="0.25">
      <c r="A251" s="142">
        <v>1</v>
      </c>
      <c r="B251" s="143">
        <v>3</v>
      </c>
    </row>
    <row r="252" spans="1:2" hidden="1" x14ac:dyDescent="0.25">
      <c r="A252" s="142">
        <v>2</v>
      </c>
      <c r="B252" s="143">
        <v>4</v>
      </c>
    </row>
    <row r="253" spans="1:2" hidden="1" x14ac:dyDescent="0.25">
      <c r="A253" s="142">
        <v>3</v>
      </c>
      <c r="B253" s="143">
        <v>5</v>
      </c>
    </row>
    <row r="254" spans="1:2" hidden="1" x14ac:dyDescent="0.25">
      <c r="A254" s="142">
        <v>4</v>
      </c>
      <c r="B254" s="143">
        <v>5</v>
      </c>
    </row>
    <row r="255" spans="1:2" hidden="1" x14ac:dyDescent="0.25">
      <c r="A255" s="141">
        <v>5</v>
      </c>
      <c r="B255" s="98"/>
    </row>
    <row r="256" spans="1:2" hidden="1" x14ac:dyDescent="0.25">
      <c r="A256" s="142">
        <v>1</v>
      </c>
      <c r="B256" s="143">
        <v>4</v>
      </c>
    </row>
    <row r="257" spans="1:2" hidden="1" x14ac:dyDescent="0.25">
      <c r="A257" s="142">
        <v>2</v>
      </c>
      <c r="B257" s="143">
        <v>5</v>
      </c>
    </row>
    <row r="258" spans="1:2" hidden="1" x14ac:dyDescent="0.25">
      <c r="A258" s="142">
        <v>3</v>
      </c>
      <c r="B258" s="143">
        <v>5</v>
      </c>
    </row>
    <row r="259" spans="1:2" hidden="1" x14ac:dyDescent="0.25">
      <c r="A259" s="142">
        <v>4</v>
      </c>
      <c r="B259" s="143">
        <v>5</v>
      </c>
    </row>
    <row r="260" spans="1:2" hidden="1" x14ac:dyDescent="0.25">
      <c r="A260" s="101" t="s">
        <v>57</v>
      </c>
    </row>
    <row r="261" spans="1:2" hidden="1" x14ac:dyDescent="0.25">
      <c r="A261" s="148" t="s">
        <v>58</v>
      </c>
    </row>
    <row r="262" spans="1:2" hidden="1" x14ac:dyDescent="0.25">
      <c r="A262" s="141">
        <v>1</v>
      </c>
      <c r="B262" s="98"/>
    </row>
    <row r="263" spans="1:2" hidden="1" x14ac:dyDescent="0.25">
      <c r="A263" s="142">
        <v>1</v>
      </c>
      <c r="B263" s="143">
        <v>2</v>
      </c>
    </row>
    <row r="264" spans="1:2" hidden="1" x14ac:dyDescent="0.25">
      <c r="A264" s="142">
        <v>2</v>
      </c>
      <c r="B264" s="143">
        <v>3</v>
      </c>
    </row>
    <row r="265" spans="1:2" hidden="1" x14ac:dyDescent="0.25">
      <c r="A265" s="142">
        <v>3</v>
      </c>
      <c r="B265" s="143">
        <v>3</v>
      </c>
    </row>
    <row r="266" spans="1:2" hidden="1" x14ac:dyDescent="0.25">
      <c r="A266" s="142">
        <v>4</v>
      </c>
      <c r="B266" s="143">
        <v>4</v>
      </c>
    </row>
    <row r="267" spans="1:2" hidden="1" x14ac:dyDescent="0.25">
      <c r="A267" s="141">
        <v>2</v>
      </c>
      <c r="B267" s="98"/>
    </row>
    <row r="268" spans="1:2" hidden="1" x14ac:dyDescent="0.25">
      <c r="A268" s="142">
        <v>1</v>
      </c>
      <c r="B268" s="143">
        <v>4</v>
      </c>
    </row>
    <row r="269" spans="1:2" hidden="1" x14ac:dyDescent="0.25">
      <c r="A269" s="142">
        <v>2</v>
      </c>
      <c r="B269" s="143">
        <v>6</v>
      </c>
    </row>
    <row r="270" spans="1:2" hidden="1" x14ac:dyDescent="0.25">
      <c r="A270" s="142">
        <v>3</v>
      </c>
      <c r="B270" s="143">
        <v>7</v>
      </c>
    </row>
    <row r="271" spans="1:2" hidden="1" x14ac:dyDescent="0.25">
      <c r="A271" s="142">
        <v>4</v>
      </c>
      <c r="B271" s="143">
        <v>8</v>
      </c>
    </row>
    <row r="272" spans="1:2" hidden="1" x14ac:dyDescent="0.25">
      <c r="A272" s="141">
        <v>3</v>
      </c>
      <c r="B272" s="98"/>
    </row>
    <row r="273" spans="1:2" hidden="1" x14ac:dyDescent="0.25">
      <c r="A273" s="142">
        <v>1</v>
      </c>
      <c r="B273" s="143">
        <v>7</v>
      </c>
    </row>
    <row r="274" spans="1:2" hidden="1" x14ac:dyDescent="0.25">
      <c r="A274" s="142">
        <v>2</v>
      </c>
      <c r="B274" s="143">
        <v>9</v>
      </c>
    </row>
    <row r="275" spans="1:2" hidden="1" x14ac:dyDescent="0.25">
      <c r="A275" s="142">
        <v>3</v>
      </c>
      <c r="B275" s="143">
        <v>10</v>
      </c>
    </row>
    <row r="276" spans="1:2" hidden="1" x14ac:dyDescent="0.25">
      <c r="A276" s="142">
        <v>4</v>
      </c>
      <c r="B276" s="143">
        <v>12</v>
      </c>
    </row>
    <row r="277" spans="1:2" hidden="1" x14ac:dyDescent="0.25">
      <c r="A277" s="141">
        <v>4</v>
      </c>
      <c r="B277" s="98"/>
    </row>
    <row r="278" spans="1:2" hidden="1" x14ac:dyDescent="0.25">
      <c r="A278" s="142">
        <v>1</v>
      </c>
      <c r="B278" s="143">
        <v>9</v>
      </c>
    </row>
    <row r="279" spans="1:2" hidden="1" x14ac:dyDescent="0.25">
      <c r="A279" s="142">
        <v>2</v>
      </c>
      <c r="B279" s="143">
        <v>12</v>
      </c>
    </row>
    <row r="280" spans="1:2" hidden="1" x14ac:dyDescent="0.25">
      <c r="A280" s="142">
        <v>3</v>
      </c>
      <c r="B280" s="143">
        <v>14</v>
      </c>
    </row>
    <row r="281" spans="1:2" hidden="1" x14ac:dyDescent="0.25">
      <c r="A281" s="142">
        <v>4</v>
      </c>
      <c r="B281" s="143">
        <v>16</v>
      </c>
    </row>
    <row r="282" spans="1:2" hidden="1" x14ac:dyDescent="0.25">
      <c r="A282" s="141">
        <v>5</v>
      </c>
      <c r="B282" s="98"/>
    </row>
    <row r="283" spans="1:2" hidden="1" x14ac:dyDescent="0.25">
      <c r="A283" s="142">
        <v>1</v>
      </c>
      <c r="B283" s="143">
        <v>11</v>
      </c>
    </row>
    <row r="284" spans="1:2" hidden="1" x14ac:dyDescent="0.25">
      <c r="A284" s="142">
        <v>2</v>
      </c>
      <c r="B284" s="143">
        <v>15</v>
      </c>
    </row>
    <row r="285" spans="1:2" hidden="1" x14ac:dyDescent="0.25">
      <c r="A285" s="142">
        <v>3</v>
      </c>
      <c r="B285" s="143">
        <v>17</v>
      </c>
    </row>
    <row r="286" spans="1:2" hidden="1" x14ac:dyDescent="0.25">
      <c r="A286" s="142">
        <v>4</v>
      </c>
      <c r="B286" s="143">
        <v>20</v>
      </c>
    </row>
    <row r="287" spans="1:2" hidden="1" x14ac:dyDescent="0.25"/>
    <row r="288" spans="1:2" hidden="1" x14ac:dyDescent="0.25">
      <c r="A288" s="148" t="s">
        <v>60</v>
      </c>
    </row>
    <row r="289" spans="1:2" hidden="1" x14ac:dyDescent="0.25">
      <c r="A289" s="98" t="s">
        <v>0</v>
      </c>
    </row>
    <row r="290" spans="1:2" hidden="1" x14ac:dyDescent="0.25">
      <c r="A290" s="98" t="s">
        <v>1</v>
      </c>
    </row>
    <row r="291" spans="1:2" hidden="1" x14ac:dyDescent="0.25">
      <c r="A291" s="98" t="s">
        <v>2</v>
      </c>
    </row>
    <row r="292" spans="1:2" hidden="1" x14ac:dyDescent="0.25">
      <c r="A292" s="98" t="s">
        <v>3</v>
      </c>
    </row>
    <row r="293" spans="1:2" hidden="1" x14ac:dyDescent="0.25">
      <c r="A293" s="98" t="s">
        <v>13</v>
      </c>
    </row>
    <row r="294" spans="1:2" hidden="1" x14ac:dyDescent="0.25">
      <c r="A294" s="98" t="s">
        <v>14</v>
      </c>
    </row>
    <row r="295" spans="1:2" hidden="1" x14ac:dyDescent="0.25">
      <c r="A295" s="98" t="s">
        <v>15</v>
      </c>
    </row>
    <row r="296" spans="1:2" hidden="1" x14ac:dyDescent="0.25">
      <c r="A296" s="98" t="s">
        <v>16</v>
      </c>
    </row>
    <row r="297" spans="1:2" hidden="1" x14ac:dyDescent="0.25"/>
    <row r="298" spans="1:2" hidden="1" x14ac:dyDescent="0.25">
      <c r="A298" s="98" t="s">
        <v>13</v>
      </c>
      <c r="B298" s="137">
        <v>1</v>
      </c>
    </row>
    <row r="299" spans="1:2" hidden="1" x14ac:dyDescent="0.25">
      <c r="A299" s="98" t="s">
        <v>14</v>
      </c>
      <c r="B299" s="137">
        <v>1</v>
      </c>
    </row>
    <row r="300" spans="1:2" hidden="1" x14ac:dyDescent="0.25">
      <c r="A300" s="98" t="s">
        <v>17</v>
      </c>
      <c r="B300" s="137">
        <v>2</v>
      </c>
    </row>
    <row r="301" spans="1:2" hidden="1" x14ac:dyDescent="0.25">
      <c r="A301" s="98" t="s">
        <v>20</v>
      </c>
      <c r="B301" s="137">
        <v>2</v>
      </c>
    </row>
    <row r="302" spans="1:2" hidden="1" x14ac:dyDescent="0.25">
      <c r="A302" s="98" t="s">
        <v>21</v>
      </c>
      <c r="B302" s="137">
        <v>2</v>
      </c>
    </row>
    <row r="303" spans="1:2" hidden="1" x14ac:dyDescent="0.25">
      <c r="A303" s="98" t="s">
        <v>22</v>
      </c>
      <c r="B303" s="137">
        <v>2</v>
      </c>
    </row>
    <row r="304" spans="1:2" hidden="1" x14ac:dyDescent="0.25">
      <c r="A304" s="98" t="s">
        <v>23</v>
      </c>
      <c r="B304" s="137">
        <v>2</v>
      </c>
    </row>
    <row r="305" spans="1:2" hidden="1" x14ac:dyDescent="0.25">
      <c r="A305" s="98" t="s">
        <v>24</v>
      </c>
      <c r="B305" s="137">
        <v>3</v>
      </c>
    </row>
    <row r="306" spans="1:2" hidden="1" x14ac:dyDescent="0.25">
      <c r="A306" s="98" t="s">
        <v>25</v>
      </c>
      <c r="B306" s="137">
        <v>3</v>
      </c>
    </row>
    <row r="307" spans="1:2" hidden="1" x14ac:dyDescent="0.25">
      <c r="A307" s="98" t="s">
        <v>28</v>
      </c>
      <c r="B307" s="137">
        <v>3</v>
      </c>
    </row>
    <row r="308" spans="1:2" hidden="1" x14ac:dyDescent="0.25">
      <c r="A308" s="138" t="s">
        <v>29</v>
      </c>
      <c r="B308" s="137">
        <v>3</v>
      </c>
    </row>
    <row r="309" spans="1:2" hidden="1" x14ac:dyDescent="0.25">
      <c r="A309" s="98" t="s">
        <v>30</v>
      </c>
      <c r="B309" s="137">
        <v>3</v>
      </c>
    </row>
    <row r="310" spans="1:2" hidden="1" x14ac:dyDescent="0.25">
      <c r="A310" s="98" t="s">
        <v>31</v>
      </c>
      <c r="B310" s="137">
        <v>3</v>
      </c>
    </row>
    <row r="311" spans="1:2" hidden="1" x14ac:dyDescent="0.25">
      <c r="A311" s="98" t="s">
        <v>33</v>
      </c>
      <c r="B311" s="137">
        <v>4</v>
      </c>
    </row>
    <row r="312" spans="1:2" hidden="1" x14ac:dyDescent="0.25">
      <c r="A312" s="98" t="s">
        <v>34</v>
      </c>
      <c r="B312" s="137">
        <v>4</v>
      </c>
    </row>
    <row r="313" spans="1:2" hidden="1" x14ac:dyDescent="0.25">
      <c r="A313" s="98" t="s">
        <v>35</v>
      </c>
      <c r="B313" s="137">
        <v>4</v>
      </c>
    </row>
    <row r="314" spans="1:2" hidden="1" x14ac:dyDescent="0.25">
      <c r="A314" s="98" t="s">
        <v>36</v>
      </c>
      <c r="B314" s="137">
        <v>4</v>
      </c>
    </row>
    <row r="315" spans="1:2" hidden="1" x14ac:dyDescent="0.25">
      <c r="A315" s="98" t="s">
        <v>37</v>
      </c>
      <c r="B315" s="137">
        <v>4</v>
      </c>
    </row>
    <row r="316" spans="1:2" hidden="1" x14ac:dyDescent="0.25">
      <c r="A316" s="98" t="s">
        <v>38</v>
      </c>
      <c r="B316" s="137">
        <v>5</v>
      </c>
    </row>
    <row r="317" spans="1:2" hidden="1" x14ac:dyDescent="0.25">
      <c r="A317" s="98" t="s">
        <v>39</v>
      </c>
      <c r="B317" s="137">
        <v>5</v>
      </c>
    </row>
    <row r="318" spans="1:2" hidden="1" x14ac:dyDescent="0.25">
      <c r="A318" s="98" t="s">
        <v>40</v>
      </c>
      <c r="B318" s="137">
        <v>5</v>
      </c>
    </row>
    <row r="319" spans="1:2" hidden="1" x14ac:dyDescent="0.25">
      <c r="A319" s="98" t="s">
        <v>41</v>
      </c>
      <c r="B319" s="137">
        <v>5</v>
      </c>
    </row>
    <row r="320" spans="1:2" hidden="1" x14ac:dyDescent="0.25">
      <c r="A320" s="98" t="s">
        <v>42</v>
      </c>
      <c r="B320" s="137">
        <v>5</v>
      </c>
    </row>
    <row r="321" spans="1:2" hidden="1" x14ac:dyDescent="0.25">
      <c r="A321" s="98" t="s">
        <v>32</v>
      </c>
      <c r="B321" s="137">
        <v>4</v>
      </c>
    </row>
    <row r="322" spans="1:2" hidden="1" x14ac:dyDescent="0.25">
      <c r="A322" s="98" t="s">
        <v>26</v>
      </c>
      <c r="B322" s="137">
        <v>3</v>
      </c>
    </row>
    <row r="323" spans="1:2" hidden="1" x14ac:dyDescent="0.25">
      <c r="A323" s="98" t="s">
        <v>18</v>
      </c>
      <c r="B323" s="137">
        <v>2</v>
      </c>
    </row>
    <row r="324" spans="1:2" hidden="1" x14ac:dyDescent="0.25">
      <c r="A324" s="98" t="s">
        <v>27</v>
      </c>
      <c r="B324" s="137">
        <v>3</v>
      </c>
    </row>
    <row r="325" spans="1:2" hidden="1" x14ac:dyDescent="0.25">
      <c r="A325" s="98" t="s">
        <v>15</v>
      </c>
      <c r="B325" s="137">
        <v>1</v>
      </c>
    </row>
    <row r="326" spans="1:2" hidden="1" x14ac:dyDescent="0.25">
      <c r="A326" s="138" t="s">
        <v>19</v>
      </c>
      <c r="B326" s="137">
        <v>2</v>
      </c>
    </row>
    <row r="327" spans="1:2" hidden="1" x14ac:dyDescent="0.25">
      <c r="A327" s="98" t="s">
        <v>16</v>
      </c>
      <c r="B327" s="137">
        <v>1</v>
      </c>
    </row>
    <row r="328" spans="1:2" hidden="1" x14ac:dyDescent="0.25">
      <c r="A328" s="98" t="s">
        <v>63</v>
      </c>
      <c r="B328" s="149">
        <v>0</v>
      </c>
    </row>
    <row r="329" spans="1:2" hidden="1" x14ac:dyDescent="0.25">
      <c r="A329" s="98" t="s">
        <v>64</v>
      </c>
      <c r="B329" s="149">
        <v>0</v>
      </c>
    </row>
    <row r="330" spans="1:2" hidden="1" x14ac:dyDescent="0.25">
      <c r="A330" s="98" t="s">
        <v>65</v>
      </c>
      <c r="B330" s="149">
        <v>0</v>
      </c>
    </row>
    <row r="331" spans="1:2" hidden="1" x14ac:dyDescent="0.25">
      <c r="A331" s="98" t="s">
        <v>66</v>
      </c>
      <c r="B331" s="149">
        <v>0</v>
      </c>
    </row>
    <row r="332" spans="1:2" hidden="1" x14ac:dyDescent="0.25">
      <c r="A332" s="98" t="s">
        <v>67</v>
      </c>
      <c r="B332" s="149">
        <v>0</v>
      </c>
    </row>
    <row r="333" spans="1:2" hidden="1" x14ac:dyDescent="0.25">
      <c r="A333" s="98" t="s">
        <v>68</v>
      </c>
      <c r="B333" s="149">
        <v>0</v>
      </c>
    </row>
    <row r="334" spans="1:2" hidden="1" x14ac:dyDescent="0.25">
      <c r="A334" s="98" t="s">
        <v>69</v>
      </c>
      <c r="B334" s="149">
        <v>0</v>
      </c>
    </row>
    <row r="335" spans="1:2" hidden="1" x14ac:dyDescent="0.25">
      <c r="A335" s="98" t="s">
        <v>70</v>
      </c>
      <c r="B335" s="149">
        <v>0</v>
      </c>
    </row>
    <row r="336" spans="1:2" hidden="1" x14ac:dyDescent="0.25">
      <c r="A336" s="98" t="s">
        <v>71</v>
      </c>
      <c r="B336" s="149">
        <v>0</v>
      </c>
    </row>
    <row r="337" spans="1:2" hidden="1" x14ac:dyDescent="0.25">
      <c r="A337" s="98" t="s">
        <v>72</v>
      </c>
      <c r="B337" s="149">
        <v>0</v>
      </c>
    </row>
    <row r="338" spans="1:2" hidden="1" x14ac:dyDescent="0.25">
      <c r="A338" s="98" t="s">
        <v>73</v>
      </c>
      <c r="B338" s="149">
        <v>0</v>
      </c>
    </row>
    <row r="339" spans="1:2" hidden="1" x14ac:dyDescent="0.25">
      <c r="A339" s="98" t="s">
        <v>74</v>
      </c>
      <c r="B339" s="149">
        <v>0</v>
      </c>
    </row>
    <row r="340" spans="1:2" hidden="1" x14ac:dyDescent="0.25">
      <c r="A340" s="98" t="s">
        <v>75</v>
      </c>
      <c r="B340" s="149">
        <v>0</v>
      </c>
    </row>
    <row r="341" spans="1:2" hidden="1" x14ac:dyDescent="0.25">
      <c r="A341" s="98" t="s">
        <v>76</v>
      </c>
      <c r="B341" s="149">
        <v>0</v>
      </c>
    </row>
    <row r="342" spans="1:2" hidden="1" x14ac:dyDescent="0.25">
      <c r="A342" s="98" t="s">
        <v>77</v>
      </c>
      <c r="B342" s="149">
        <v>0</v>
      </c>
    </row>
    <row r="343" spans="1:2" hidden="1" x14ac:dyDescent="0.25">
      <c r="A343" s="98" t="s">
        <v>78</v>
      </c>
      <c r="B343" s="149">
        <v>0</v>
      </c>
    </row>
    <row r="344" spans="1:2" hidden="1" x14ac:dyDescent="0.25">
      <c r="A344" s="98" t="s">
        <v>79</v>
      </c>
      <c r="B344" s="149">
        <v>0</v>
      </c>
    </row>
    <row r="345" spans="1:2" hidden="1" x14ac:dyDescent="0.25">
      <c r="A345" s="98" t="s">
        <v>80</v>
      </c>
      <c r="B345" s="149">
        <v>0</v>
      </c>
    </row>
    <row r="346" spans="1:2" hidden="1" x14ac:dyDescent="0.25">
      <c r="A346" s="98" t="s">
        <v>81</v>
      </c>
      <c r="B346" s="149">
        <v>0</v>
      </c>
    </row>
    <row r="347" spans="1:2" hidden="1" x14ac:dyDescent="0.25">
      <c r="A347" s="98" t="s">
        <v>82</v>
      </c>
      <c r="B347" s="149">
        <v>0</v>
      </c>
    </row>
    <row r="348" spans="1:2" hidden="1" x14ac:dyDescent="0.25">
      <c r="A348" s="98" t="s">
        <v>83</v>
      </c>
      <c r="B348" s="149">
        <v>0</v>
      </c>
    </row>
    <row r="349" spans="1:2" hidden="1" x14ac:dyDescent="0.25">
      <c r="A349" s="98" t="s">
        <v>84</v>
      </c>
      <c r="B349" s="149">
        <v>0</v>
      </c>
    </row>
    <row r="350" spans="1:2" hidden="1" x14ac:dyDescent="0.25">
      <c r="A350" s="98" t="s">
        <v>85</v>
      </c>
      <c r="B350" s="149">
        <v>0</v>
      </c>
    </row>
    <row r="351" spans="1:2" hidden="1" x14ac:dyDescent="0.25">
      <c r="A351" s="98" t="s">
        <v>86</v>
      </c>
      <c r="B351" s="149">
        <v>0</v>
      </c>
    </row>
    <row r="352" spans="1:2" hidden="1" x14ac:dyDescent="0.25">
      <c r="A352" s="98" t="s">
        <v>87</v>
      </c>
      <c r="B352" s="149">
        <v>0</v>
      </c>
    </row>
    <row r="353" spans="1:2" hidden="1" x14ac:dyDescent="0.25">
      <c r="A353" s="98" t="s">
        <v>88</v>
      </c>
      <c r="B353" s="149">
        <v>0</v>
      </c>
    </row>
    <row r="354" spans="1:2" hidden="1" x14ac:dyDescent="0.25">
      <c r="A354" s="98" t="s">
        <v>89</v>
      </c>
      <c r="B354" s="149">
        <v>0</v>
      </c>
    </row>
    <row r="355" spans="1:2" hidden="1" x14ac:dyDescent="0.25">
      <c r="A355" s="98" t="s">
        <v>90</v>
      </c>
      <c r="B355" s="149">
        <v>0</v>
      </c>
    </row>
    <row r="356" spans="1:2" hidden="1" x14ac:dyDescent="0.25">
      <c r="A356" s="98" t="s">
        <v>91</v>
      </c>
      <c r="B356" s="149">
        <v>0</v>
      </c>
    </row>
    <row r="357" spans="1:2" hidden="1" x14ac:dyDescent="0.25">
      <c r="A357" s="98" t="s">
        <v>92</v>
      </c>
      <c r="B357" s="149">
        <v>0</v>
      </c>
    </row>
    <row r="358" spans="1:2" hidden="1" x14ac:dyDescent="0.25">
      <c r="A358" s="98" t="s">
        <v>93</v>
      </c>
      <c r="B358" s="149">
        <v>0</v>
      </c>
    </row>
    <row r="359" spans="1:2" hidden="1" x14ac:dyDescent="0.25">
      <c r="A359" s="98" t="s">
        <v>94</v>
      </c>
      <c r="B359" s="149">
        <v>0</v>
      </c>
    </row>
    <row r="360" spans="1:2" hidden="1" x14ac:dyDescent="0.25">
      <c r="A360" s="98" t="s">
        <v>95</v>
      </c>
      <c r="B360" s="149">
        <v>0</v>
      </c>
    </row>
    <row r="361" spans="1:2" hidden="1" x14ac:dyDescent="0.25">
      <c r="A361" s="98" t="s">
        <v>96</v>
      </c>
      <c r="B361" s="149">
        <v>0</v>
      </c>
    </row>
    <row r="362" spans="1:2" hidden="1" x14ac:dyDescent="0.25">
      <c r="A362" s="98" t="s">
        <v>97</v>
      </c>
      <c r="B362" s="149">
        <v>0</v>
      </c>
    </row>
    <row r="363" spans="1:2" hidden="1" x14ac:dyDescent="0.25">
      <c r="A363" s="98" t="s">
        <v>98</v>
      </c>
      <c r="B363" s="149">
        <v>0</v>
      </c>
    </row>
    <row r="364" spans="1:2" hidden="1" x14ac:dyDescent="0.25">
      <c r="A364" s="98" t="s">
        <v>99</v>
      </c>
      <c r="B364" s="149">
        <v>0</v>
      </c>
    </row>
    <row r="365" spans="1:2" hidden="1" x14ac:dyDescent="0.25">
      <c r="A365" s="98" t="s">
        <v>100</v>
      </c>
      <c r="B365" s="149">
        <v>0</v>
      </c>
    </row>
    <row r="366" spans="1:2" hidden="1" x14ac:dyDescent="0.25">
      <c r="A366" s="98" t="s">
        <v>101</v>
      </c>
      <c r="B366" s="149">
        <v>0</v>
      </c>
    </row>
    <row r="367" spans="1:2" hidden="1" x14ac:dyDescent="0.25">
      <c r="A367" s="98" t="s">
        <v>102</v>
      </c>
      <c r="B367" s="149">
        <v>0</v>
      </c>
    </row>
    <row r="368" spans="1:2" hidden="1" x14ac:dyDescent="0.25">
      <c r="A368" s="98" t="s">
        <v>103</v>
      </c>
      <c r="B368" s="149">
        <v>0</v>
      </c>
    </row>
    <row r="369" spans="1:2" hidden="1" x14ac:dyDescent="0.25">
      <c r="A369" s="98" t="s">
        <v>104</v>
      </c>
      <c r="B369" s="149">
        <v>0</v>
      </c>
    </row>
    <row r="370" spans="1:2" hidden="1" x14ac:dyDescent="0.25">
      <c r="A370" s="98" t="s">
        <v>105</v>
      </c>
      <c r="B370" s="149">
        <v>0</v>
      </c>
    </row>
    <row r="371" spans="1:2" hidden="1" x14ac:dyDescent="0.25">
      <c r="A371" s="98" t="s">
        <v>16</v>
      </c>
      <c r="B371" s="149">
        <v>0</v>
      </c>
    </row>
    <row r="372" spans="1:2" hidden="1" x14ac:dyDescent="0.25">
      <c r="A372" s="98" t="s">
        <v>30</v>
      </c>
      <c r="B372" s="149">
        <v>0</v>
      </c>
    </row>
    <row r="373" spans="1:2" hidden="1" x14ac:dyDescent="0.25">
      <c r="A373" s="98" t="s">
        <v>31</v>
      </c>
      <c r="B373" s="149">
        <v>0</v>
      </c>
    </row>
    <row r="374" spans="1:2" hidden="1" x14ac:dyDescent="0.25">
      <c r="A374" s="98" t="s">
        <v>106</v>
      </c>
      <c r="B374" s="149">
        <v>0</v>
      </c>
    </row>
    <row r="375" spans="1:2" hidden="1" x14ac:dyDescent="0.25"/>
  </sheetData>
  <sheetProtection password="C88F" sheet="1" objects="1" scenarios="1"/>
  <mergeCells count="71">
    <mergeCell ref="A35:F35"/>
    <mergeCell ref="A27:F27"/>
    <mergeCell ref="K35:P35"/>
    <mergeCell ref="I74:I75"/>
    <mergeCell ref="B50:D50"/>
    <mergeCell ref="K30:P30"/>
    <mergeCell ref="A70:E70"/>
    <mergeCell ref="K7:P7"/>
    <mergeCell ref="B7:D7"/>
    <mergeCell ref="K3:P3"/>
    <mergeCell ref="A6:F6"/>
    <mergeCell ref="A106:E106"/>
    <mergeCell ref="A97:E97"/>
    <mergeCell ref="A105:E105"/>
    <mergeCell ref="A40:B40"/>
    <mergeCell ref="C40:D40"/>
    <mergeCell ref="A68:E68"/>
    <mergeCell ref="A80:B80"/>
    <mergeCell ref="A78:E78"/>
    <mergeCell ref="C99:E99"/>
    <mergeCell ref="A67:F67"/>
    <mergeCell ref="K20:P20"/>
    <mergeCell ref="F41:G41"/>
    <mergeCell ref="C108:E108"/>
    <mergeCell ref="A1:F1"/>
    <mergeCell ref="A5:F5"/>
    <mergeCell ref="B4:C4"/>
    <mergeCell ref="E4:F4"/>
    <mergeCell ref="C3:F3"/>
    <mergeCell ref="A2:F2"/>
    <mergeCell ref="C107:E107"/>
    <mergeCell ref="F74:F75"/>
    <mergeCell ref="A63:E63"/>
    <mergeCell ref="E80:F80"/>
    <mergeCell ref="A98:E98"/>
    <mergeCell ref="A96:E96"/>
    <mergeCell ref="A69:E69"/>
    <mergeCell ref="A64:E64"/>
    <mergeCell ref="A73:E73"/>
    <mergeCell ref="E88:F88"/>
    <mergeCell ref="C10:F10"/>
    <mergeCell ref="A14:F14"/>
    <mergeCell ref="K17:P17"/>
    <mergeCell ref="K25:P25"/>
    <mergeCell ref="C20:D20"/>
    <mergeCell ref="A11:F13"/>
    <mergeCell ref="K13:P13"/>
    <mergeCell ref="A15:F15"/>
    <mergeCell ref="A23:F23"/>
    <mergeCell ref="E19:F19"/>
    <mergeCell ref="E20:F20"/>
    <mergeCell ref="A16:F16"/>
    <mergeCell ref="K74:K75"/>
    <mergeCell ref="J74:J75"/>
    <mergeCell ref="A20:B20"/>
    <mergeCell ref="D119:E119"/>
    <mergeCell ref="D115:E115"/>
    <mergeCell ref="B119:C119"/>
    <mergeCell ref="C8:F8"/>
    <mergeCell ref="A8:B8"/>
    <mergeCell ref="A10:B10"/>
    <mergeCell ref="A115:B115"/>
    <mergeCell ref="A9:B9"/>
    <mergeCell ref="C9:D9"/>
    <mergeCell ref="C47:D47"/>
    <mergeCell ref="A47:B47"/>
    <mergeCell ref="A99:B99"/>
    <mergeCell ref="A31:F31"/>
    <mergeCell ref="C80:D80"/>
    <mergeCell ref="A88:B88"/>
    <mergeCell ref="C88:D88"/>
  </mergeCells>
  <pageMargins left="0.39370078740157483" right="0" top="0.39370078740157483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"/>
  <sheetViews>
    <sheetView showGridLines="0" showRowColHeaders="0" workbookViewId="0">
      <selection activeCell="U28" sqref="U28"/>
    </sheetView>
  </sheetViews>
  <sheetFormatPr defaultRowHeight="15" x14ac:dyDescent="0.25"/>
  <sheetData/>
  <sheetProtection password="C88F" sheet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Form</vt:lpstr>
      <vt:lpstr>capture velocity</vt:lpstr>
    </vt:vector>
  </TitlesOfParts>
  <Company>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Ricci  Chiara Piera</cp:lastModifiedBy>
  <cp:lastPrinted>2016-02-10T08:35:52Z</cp:lastPrinted>
  <dcterms:created xsi:type="dcterms:W3CDTF">2009-10-13T11:28:01Z</dcterms:created>
  <dcterms:modified xsi:type="dcterms:W3CDTF">2023-04-05T06:43:33Z</dcterms:modified>
</cp:coreProperties>
</file>